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5480" windowHeight="11640" tabRatio="787"/>
  </bookViews>
  <sheets>
    <sheet name="Projekt" sheetId="10" r:id="rId1"/>
    <sheet name="Jednoduché úrokovanie" sheetId="1" r:id="rId2"/>
    <sheet name="Jednoduché úrokovanie - príklad" sheetId="5" r:id="rId3"/>
    <sheet name="Diskont" sheetId="2" r:id="rId4"/>
    <sheet name="Zložené úrokovanie" sheetId="3" r:id="rId5"/>
    <sheet name="Zložené úrokovanie - príklad 1" sheetId="7" r:id="rId6"/>
    <sheet name="Zložené úrokovanie - príklad 2" sheetId="9" r:id="rId7"/>
    <sheet name="Zmiešané úrokovanie" sheetId="4" r:id="rId8"/>
    <sheet name="Zmiešané úrokovanie - príklad" sheetId="8" r:id="rId9"/>
  </sheets>
  <definedNames>
    <definedName name="_xlnm.Print_Area" localSheetId="5">'Zložené úrokovanie - príklad 1'!$A$1:$H$22</definedName>
  </definedNames>
  <calcPr calcId="125725"/>
</workbook>
</file>

<file path=xl/calcChain.xml><?xml version="1.0" encoding="utf-8"?>
<calcChain xmlns="http://schemas.openxmlformats.org/spreadsheetml/2006/main">
  <c r="D51" i="9"/>
  <c r="C51"/>
  <c r="E51" s="1"/>
  <c r="B51"/>
  <c r="A51"/>
  <c r="D11"/>
  <c r="E11" s="1"/>
  <c r="D12" s="1"/>
  <c r="E12" s="1"/>
  <c r="D13" s="1"/>
  <c r="E13" s="1"/>
  <c r="D14" s="1"/>
  <c r="E14" s="1"/>
  <c r="D15" s="1"/>
  <c r="E15" s="1"/>
  <c r="D16" s="1"/>
  <c r="E16" s="1"/>
  <c r="D17" s="1"/>
  <c r="E17" s="1"/>
  <c r="D18" s="1"/>
  <c r="E18" s="1"/>
  <c r="D19" s="1"/>
  <c r="E19" s="1"/>
  <c r="D20" s="1"/>
  <c r="E20" s="1"/>
  <c r="D21" s="1"/>
  <c r="E21" s="1"/>
  <c r="D22" s="1"/>
  <c r="E22" s="1"/>
  <c r="D23" s="1"/>
  <c r="E23" s="1"/>
  <c r="D24" s="1"/>
  <c r="E24" s="1"/>
  <c r="D25" s="1"/>
  <c r="E25" s="1"/>
  <c r="D26" s="1"/>
  <c r="E26" s="1"/>
  <c r="D27" s="1"/>
  <c r="E27" s="1"/>
  <c r="D28" s="1"/>
  <c r="E28" s="1"/>
  <c r="D29" s="1"/>
  <c r="E29" s="1"/>
  <c r="D30" s="1"/>
  <c r="E30" s="1"/>
  <c r="D31" s="1"/>
  <c r="E31" s="1"/>
  <c r="D32" s="1"/>
  <c r="E32" s="1"/>
  <c r="D33" s="1"/>
  <c r="E33" s="1"/>
  <c r="D34" s="1"/>
  <c r="E34" s="1"/>
  <c r="D35" s="1"/>
  <c r="E35" s="1"/>
  <c r="D36" s="1"/>
  <c r="E36" s="1"/>
  <c r="D37" s="1"/>
  <c r="E37" s="1"/>
  <c r="D38" s="1"/>
  <c r="E38" s="1"/>
  <c r="D39" s="1"/>
  <c r="E39" s="1"/>
  <c r="D40" s="1"/>
  <c r="E40" s="1"/>
  <c r="D41" s="1"/>
  <c r="E41" s="1"/>
  <c r="D42" s="1"/>
  <c r="E42" s="1"/>
  <c r="D43" s="1"/>
  <c r="E43" s="1"/>
  <c r="D44" s="1"/>
  <c r="E44" s="1"/>
  <c r="D45" s="1"/>
  <c r="E45" s="1"/>
  <c r="D46" s="1"/>
  <c r="E46" s="1"/>
  <c r="D47" s="1"/>
  <c r="E47" s="1"/>
  <c r="D48" s="1"/>
  <c r="E48" s="1"/>
  <c r="E10"/>
  <c r="D10"/>
  <c r="E9"/>
  <c r="D9"/>
  <c r="C19" i="8"/>
  <c r="B19"/>
  <c r="A19"/>
  <c r="C9"/>
  <c r="D9" s="1"/>
  <c r="H6"/>
  <c r="D19" s="1"/>
  <c r="C21" i="7"/>
  <c r="B21"/>
  <c r="A21"/>
  <c r="C8"/>
  <c r="D8" s="1"/>
  <c r="B11" i="5"/>
  <c r="C11"/>
  <c r="D11" s="1"/>
  <c r="E11"/>
  <c r="H11" s="1"/>
  <c r="K11" s="1"/>
  <c r="B12"/>
  <c r="C12"/>
  <c r="D12" s="1"/>
  <c r="E12"/>
  <c r="H12" s="1"/>
  <c r="K12" s="1"/>
  <c r="B13"/>
  <c r="C13"/>
  <c r="D13" s="1"/>
  <c r="E13"/>
  <c r="H13" s="1"/>
  <c r="K13" s="1"/>
  <c r="D15" i="4"/>
  <c r="E15" s="1"/>
  <c r="D12"/>
  <c r="E12" s="1"/>
  <c r="C10" i="8" l="1"/>
  <c r="D10" s="1"/>
  <c r="E19"/>
  <c r="C9" i="7"/>
  <c r="D9" s="1"/>
  <c r="D21"/>
  <c r="F13" i="5"/>
  <c r="I13" s="1"/>
  <c r="G13"/>
  <c r="J13" s="1"/>
  <c r="F11"/>
  <c r="I11" s="1"/>
  <c r="G11"/>
  <c r="J11" s="1"/>
  <c r="F12"/>
  <c r="I12" s="1"/>
  <c r="G12"/>
  <c r="J12" s="1"/>
  <c r="E27" i="3"/>
  <c r="D24"/>
  <c r="E20"/>
  <c r="D16"/>
  <c r="E13"/>
  <c r="D10"/>
  <c r="D17" i="2"/>
  <c r="C17"/>
  <c r="D14"/>
  <c r="C14"/>
  <c r="D11"/>
  <c r="C11"/>
  <c r="B14" i="1"/>
  <c r="D26"/>
  <c r="C26"/>
  <c r="D23"/>
  <c r="C23"/>
  <c r="C20"/>
  <c r="B20"/>
  <c r="D20" s="1"/>
  <c r="C17"/>
  <c r="B17"/>
  <c r="D17" s="1"/>
  <c r="C14"/>
  <c r="D14"/>
  <c r="D11"/>
  <c r="C11" i="8" l="1"/>
  <c r="D11" s="1"/>
  <c r="C10" i="7"/>
  <c r="D12" i="8" l="1"/>
  <c r="C12"/>
  <c r="C11" i="7"/>
  <c r="D10"/>
  <c r="D13" i="8" l="1"/>
  <c r="C14" s="1"/>
  <c r="D14" s="1"/>
  <c r="C15" s="1"/>
  <c r="D15" s="1"/>
  <c r="C13"/>
  <c r="D11" i="7"/>
  <c r="C16" i="8" l="1"/>
  <c r="D16" s="1"/>
  <c r="C12" i="7"/>
  <c r="D12" s="1"/>
  <c r="C13" l="1"/>
  <c r="D13" s="1"/>
  <c r="C14" l="1"/>
  <c r="D14" s="1"/>
  <c r="C15" l="1"/>
  <c r="D15" s="1"/>
  <c r="C16" l="1"/>
  <c r="D16" s="1"/>
  <c r="C17" l="1"/>
  <c r="D17" s="1"/>
</calcChain>
</file>

<file path=xl/comments1.xml><?xml version="1.0" encoding="utf-8"?>
<comments xmlns="http://schemas.openxmlformats.org/spreadsheetml/2006/main">
  <authors>
    <author>pijan</author>
  </authors>
  <commentList>
    <comment ref="D10" authorId="0">
      <text>
        <r>
          <rPr>
            <sz val="9"/>
            <color indexed="81"/>
            <rFont val="Tahoma"/>
            <family val="2"/>
            <charset val="238"/>
          </rPr>
          <t xml:space="preserve">
Klasický výpočet úroku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Upravený výpočet úroku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Výpočet konečného kapitálu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38"/>
          </rPr>
          <t>Výpočet počiatočného kapitálu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Výpočet doby splatnosti kapitálu v rokoch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>Výpočet ročnej úrokovej sadzby v stotinách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pijan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obchodného diskontu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vyplatenej čiastky pri obchodnom diskontu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Vzťah pre výpočet nominálnej hodnoty pohľadávky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pijan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konečného kapitálu pri celom úrokovacom období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konečného kapitálu pri úrokovaní v rámci úrokovacieho obdobia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doby splatnosti pri celom úrokovacom období</t>
        </r>
      </text>
    </comment>
    <comment ref="E19" authorId="0">
      <text>
        <r>
          <rPr>
            <sz val="9"/>
            <color indexed="81"/>
            <rFont val="Tahoma"/>
            <family val="2"/>
            <charset val="238"/>
          </rPr>
          <t>Vzťah pre výpočet doby splatnosti pri úrokovaní v rámci úrokovacieho obdobia pri celom úrokovacom období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úrokovej sadzby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úroku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pijan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budúca hodnota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konečného kapitálu pri celom úrokovacom období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pijan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budúca hodnota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38"/>
          </rPr>
          <t>Vzťah pre výpočet konečného kapitálu pri úrokovaní v rámci úrokovacieho obdobia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oa</author>
  </authors>
  <commentList>
    <comment ref="E11" authorId="0">
      <text>
        <r>
          <rPr>
            <b/>
            <sz val="8"/>
            <color indexed="81"/>
            <rFont val="Tahoma"/>
            <charset val="238"/>
          </rPr>
          <t>Výpočet budúcej hodnoty kapitálu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E14" authorId="0">
      <text>
        <r>
          <rPr>
            <b/>
            <sz val="8"/>
            <color indexed="81"/>
            <rFont val="Tahoma"/>
            <charset val="238"/>
          </rPr>
          <t>Výpočet súčasnej hodnot kapitálu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pijan</author>
    <author>oa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38"/>
          </rPr>
          <t>budúca hodnota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>
      <text>
        <r>
          <rPr>
            <b/>
            <sz val="8"/>
            <color indexed="81"/>
            <rFont val="Tahoma"/>
            <charset val="238"/>
          </rPr>
          <t>Výpočet budúcej hodnoty kapitálu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<sst xmlns="http://schemas.openxmlformats.org/spreadsheetml/2006/main" count="180" uniqueCount="71">
  <si>
    <r>
      <t>K</t>
    </r>
    <r>
      <rPr>
        <b/>
        <vertAlign val="subscript"/>
        <sz val="12"/>
        <rFont val="Arial CE"/>
        <family val="2"/>
        <charset val="238"/>
      </rPr>
      <t>0</t>
    </r>
  </si>
  <si>
    <t>Kapitál na začiatku obdobia</t>
  </si>
  <si>
    <t>Kapitál na konci obdobia</t>
  </si>
  <si>
    <t>i</t>
  </si>
  <si>
    <t>Ročná úroková sadzba v stotinách</t>
  </si>
  <si>
    <t>t</t>
  </si>
  <si>
    <t>Doba splatnosti kapitálu v rokoch</t>
  </si>
  <si>
    <t>ú</t>
  </si>
  <si>
    <t>Úrok na konci obdobia</t>
  </si>
  <si>
    <t>p</t>
  </si>
  <si>
    <t>d</t>
  </si>
  <si>
    <t>Jednoduché úrokovanie</t>
  </si>
  <si>
    <r>
      <t>K</t>
    </r>
    <r>
      <rPr>
        <b/>
        <vertAlign val="subscript"/>
        <sz val="12"/>
        <rFont val="Arial CE"/>
        <charset val="238"/>
      </rPr>
      <t>n</t>
    </r>
  </si>
  <si>
    <r>
      <t>K</t>
    </r>
    <r>
      <rPr>
        <b/>
        <vertAlign val="subscript"/>
        <sz val="12"/>
        <rFont val="Arial CE"/>
        <family val="2"/>
        <charset val="238"/>
      </rPr>
      <t>n</t>
    </r>
  </si>
  <si>
    <t>Diskont</t>
  </si>
  <si>
    <t>obchodný diskont</t>
  </si>
  <si>
    <t>nominálna  hodnota pohľadávky, ktorá je splatná za dobu t</t>
  </si>
  <si>
    <t>diskontná sadzba v stotinách</t>
  </si>
  <si>
    <t>doba od výplaty po splatnosť pohľadávky v rokoch</t>
  </si>
  <si>
    <r>
      <t>D</t>
    </r>
    <r>
      <rPr>
        <b/>
        <vertAlign val="subscript"/>
        <sz val="10"/>
        <rFont val="Arial CE"/>
        <charset val="238"/>
      </rPr>
      <t>ob</t>
    </r>
  </si>
  <si>
    <r>
      <t>K</t>
    </r>
    <r>
      <rPr>
        <b/>
        <vertAlign val="subscript"/>
        <sz val="10"/>
        <rFont val="Arial CE"/>
        <charset val="238"/>
      </rPr>
      <t>n</t>
    </r>
  </si>
  <si>
    <r>
      <t>K</t>
    </r>
    <r>
      <rPr>
        <b/>
        <vertAlign val="subscript"/>
        <sz val="12"/>
        <rFont val="Arial CE"/>
        <charset val="238"/>
      </rPr>
      <t>ob</t>
    </r>
  </si>
  <si>
    <t>súčasná hodnota diskontu</t>
  </si>
  <si>
    <r>
      <t>K</t>
    </r>
    <r>
      <rPr>
        <b/>
        <sz val="12"/>
        <rFont val="Arial CE"/>
        <family val="2"/>
        <charset val="238"/>
      </rPr>
      <t>t</t>
    </r>
  </si>
  <si>
    <r>
      <t>D</t>
    </r>
    <r>
      <rPr>
        <b/>
        <sz val="12"/>
        <rFont val="Arial CE"/>
        <family val="2"/>
        <charset val="238"/>
      </rPr>
      <t>ob</t>
    </r>
  </si>
  <si>
    <r>
      <t>K</t>
    </r>
    <r>
      <rPr>
        <b/>
        <sz val="12"/>
        <rFont val="Arial CE"/>
        <family val="2"/>
        <charset val="238"/>
      </rPr>
      <t>ob</t>
    </r>
  </si>
  <si>
    <r>
      <t>K</t>
    </r>
    <r>
      <rPr>
        <b/>
        <i/>
        <sz val="10"/>
        <rFont val="Arial CE"/>
        <charset val="238"/>
      </rPr>
      <t>o</t>
    </r>
  </si>
  <si>
    <t>Úroková sadzba vyjadrená v stotinách</t>
  </si>
  <si>
    <t>m</t>
  </si>
  <si>
    <t>n</t>
  </si>
  <si>
    <t>Zložené úrokovanie</t>
  </si>
  <si>
    <t>Počet úrokovacích období za jeden rok</t>
  </si>
  <si>
    <r>
      <t>K</t>
    </r>
    <r>
      <rPr>
        <b/>
        <i/>
        <sz val="12"/>
        <rFont val="Arial CE"/>
        <charset val="238"/>
      </rPr>
      <t>o</t>
    </r>
  </si>
  <si>
    <t>Súčasná hodnota kapitálu</t>
  </si>
  <si>
    <t>Budúca hodnota kapitálu</t>
  </si>
  <si>
    <t>Zmiešané úrokovanie</t>
  </si>
  <si>
    <t>l</t>
  </si>
  <si>
    <t>Necelá časť úrokovacieho obdobia</t>
  </si>
  <si>
    <t>30E/360</t>
  </si>
  <si>
    <t>ACT/365</t>
  </si>
  <si>
    <t>ACT/360</t>
  </si>
  <si>
    <t>30E</t>
  </si>
  <si>
    <t>ACT</t>
  </si>
  <si>
    <t>úrok podľa štandardov</t>
  </si>
  <si>
    <r>
      <t xml:space="preserve">doba uloženia </t>
    </r>
    <r>
      <rPr>
        <i/>
        <sz val="11"/>
        <color indexed="8"/>
        <rFont val="Calibri"/>
        <family val="2"/>
        <charset val="238"/>
      </rPr>
      <t>n</t>
    </r>
  </si>
  <si>
    <t>počet dní</t>
  </si>
  <si>
    <t>dátum výberu</t>
  </si>
  <si>
    <t>dátum vkladu</t>
  </si>
  <si>
    <t>úroková sadzba</t>
  </si>
  <si>
    <t>vklad</t>
  </si>
  <si>
    <t>vklad v €</t>
  </si>
  <si>
    <t>Vypočítajte veľkosť úrokov pre vklad vo výške 2500€, uložený pri úrokovej sadzbe 4% p.a. na dobu uvedenú v tabuľke podľa štandardov ACT/365, ACT/360, 30E/360.</t>
  </si>
  <si>
    <t>rok</t>
  </si>
  <si>
    <t>úrok</t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</si>
  <si>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n</t>
    </r>
  </si>
  <si>
    <t>Akú hodnotu bude mať o desať rokov vklad 9 000€ pri ročnej úrokovej sadzbe 6%p.a.?</t>
  </si>
  <si>
    <r>
      <t>K</t>
    </r>
    <r>
      <rPr>
        <b/>
        <vertAlign val="subscript"/>
        <sz val="12"/>
        <color theme="1"/>
        <rFont val="Calibri"/>
        <family val="2"/>
        <charset val="238"/>
        <scheme val="minor"/>
      </rPr>
      <t>0</t>
    </r>
  </si>
  <si>
    <r>
      <t>K</t>
    </r>
    <r>
      <rPr>
        <b/>
        <i/>
        <sz val="12"/>
        <rFont val="Calibri"/>
        <family val="2"/>
        <charset val="238"/>
        <scheme val="minor"/>
      </rPr>
      <t>o</t>
    </r>
  </si>
  <si>
    <r>
      <t>K</t>
    </r>
    <r>
      <rPr>
        <b/>
        <vertAlign val="subscript"/>
        <sz val="12"/>
        <rFont val="Calibri"/>
        <family val="2"/>
        <charset val="238"/>
        <scheme val="minor"/>
      </rPr>
      <t>n</t>
    </r>
  </si>
  <si>
    <r>
      <t>K</t>
    </r>
    <r>
      <rPr>
        <b/>
        <i/>
        <vertAlign val="subscript"/>
        <sz val="12"/>
        <rFont val="Arial CE"/>
        <charset val="238"/>
      </rPr>
      <t>o</t>
    </r>
  </si>
  <si>
    <t>Akú hodnotu bude mať o 7 rokov  a 5 mesiacov vklad 9 000€ pri úrokovej sadzbe 6%p.a., ak sa úroky pripisujú ročne?</t>
  </si>
  <si>
    <t>7. rok 5 mesiacov</t>
  </si>
  <si>
    <r>
      <t>K</t>
    </r>
    <r>
      <rPr>
        <i/>
        <sz val="14"/>
        <rFont val="Calibri"/>
        <family val="2"/>
        <charset val="238"/>
        <scheme val="minor"/>
      </rPr>
      <t>o</t>
    </r>
  </si>
  <si>
    <t>Koľko budete mať na účte o desať rokov ak si v januári 2009 uložíte 9 000 € pri úrokovej sadzbe 6%p.a., ak sa úroky pripisujú štvrťročne?</t>
  </si>
  <si>
    <r>
      <t>K</t>
    </r>
    <r>
      <rPr>
        <b/>
        <i/>
        <vertAlign val="subscript"/>
        <sz val="12"/>
        <rFont val="Calibri"/>
        <family val="2"/>
        <charset val="238"/>
        <scheme val="minor"/>
      </rPr>
      <t>o</t>
    </r>
  </si>
  <si>
    <t>štvrťrok</t>
  </si>
  <si>
    <r>
      <t>K</t>
    </r>
    <r>
      <rPr>
        <b/>
        <vertAlign val="subscript"/>
        <sz val="14"/>
        <color theme="1"/>
        <rFont val="Calibri"/>
        <family val="2"/>
        <charset val="238"/>
        <scheme val="minor"/>
      </rPr>
      <t>n</t>
    </r>
  </si>
  <si>
    <r>
      <t>K</t>
    </r>
    <r>
      <rPr>
        <b/>
        <i/>
        <sz val="14"/>
        <rFont val="Calibri"/>
        <family val="2"/>
        <charset val="238"/>
        <scheme val="minor"/>
      </rPr>
      <t>o</t>
    </r>
  </si>
  <si>
    <t xml:space="preserve">ITMS kód Projektu: 26110130344 </t>
  </si>
  <si>
    <t xml:space="preserve">„Moderné vzdelávanie pre vedomostnú spoločnosť / Projekt je spolufinancovaný zo zdrojov EÚ“ </t>
  </si>
  <si>
    <t>Učíme inovatívne, kreatíne a hravo - učíme pre život a prax</t>
  </si>
</sst>
</file>

<file path=xl/styles.xml><?xml version="1.0" encoding="utf-8"?>
<styleSheet xmlns="http://schemas.openxmlformats.org/spreadsheetml/2006/main">
  <numFmts count="7">
    <numFmt numFmtId="164" formatCode="#,##0.00\ &quot;€&quot;;\-#,##0.00\ &quot;€&quot;"/>
    <numFmt numFmtId="165" formatCode="_-* #,##0.00\ _€_-;\-* #,##0.00\ _€_-;_-* &quot;-&quot;??\ _€_-;_-@_-"/>
    <numFmt numFmtId="166" formatCode="#,##0.00\ &quot;€&quot;"/>
    <numFmt numFmtId="167" formatCode="&quot;$&quot;#,##0.00;[Red]\-&quot;$&quot;#,##0.00"/>
    <numFmt numFmtId="168" formatCode="#,##0.00_ ;\-#,##0.00\ "/>
    <numFmt numFmtId="169" formatCode="#,##0.00\ [$€-1]"/>
    <numFmt numFmtId="170" formatCode="0.000000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name val="Arial CE"/>
      <family val="2"/>
      <charset val="238"/>
    </font>
    <font>
      <b/>
      <sz val="12"/>
      <name val="Arial CE"/>
      <family val="2"/>
      <charset val="238"/>
    </font>
    <font>
      <b/>
      <vertAlign val="subscript"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vertAlign val="subscript"/>
      <sz val="12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 CE"/>
      <charset val="238"/>
    </font>
    <font>
      <b/>
      <vertAlign val="subscript"/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sz val="12"/>
      <color indexed="10"/>
      <name val="Arial CE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i/>
      <sz val="11"/>
      <color indexed="8"/>
      <name val="Calibri"/>
      <family val="2"/>
      <charset val="238"/>
    </font>
    <font>
      <vertAlign val="sub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vertAlign val="subscript"/>
      <sz val="12"/>
      <name val="Arial CE"/>
      <charset val="238"/>
    </font>
    <font>
      <sz val="12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vertAlign val="subscript"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63377788628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6" fontId="13" fillId="4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164" fontId="5" fillId="4" borderId="0" xfId="1" applyNumberFormat="1" applyFont="1" applyFill="1" applyAlignment="1">
      <alignment horizontal="center"/>
    </xf>
    <xf numFmtId="165" fontId="13" fillId="0" borderId="0" xfId="1" applyFont="1" applyAlignment="1">
      <alignment horizontal="center"/>
    </xf>
    <xf numFmtId="167" fontId="13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168" fontId="5" fillId="4" borderId="0" xfId="1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9" fontId="13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5" fillId="5" borderId="0" xfId="1" applyNumberFormat="1" applyFont="1" applyFill="1" applyAlignment="1">
      <alignment horizontal="center"/>
    </xf>
    <xf numFmtId="169" fontId="0" fillId="0" borderId="2" xfId="0" applyNumberFormat="1" applyBorder="1"/>
    <xf numFmtId="169" fontId="0" fillId="0" borderId="3" xfId="0" applyNumberFormat="1" applyBorder="1"/>
    <xf numFmtId="169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" fontId="0" fillId="0" borderId="5" xfId="0" applyNumberFormat="1" applyBorder="1"/>
    <xf numFmtId="14" fontId="0" fillId="0" borderId="2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9" fontId="0" fillId="0" borderId="6" xfId="0" applyNumberFormat="1" applyBorder="1"/>
    <xf numFmtId="169" fontId="0" fillId="0" borderId="7" xfId="0" applyNumberFormat="1" applyBorder="1"/>
    <xf numFmtId="169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1" fontId="0" fillId="0" borderId="9" xfId="0" applyNumberFormat="1" applyBorder="1"/>
    <xf numFmtId="14" fontId="0" fillId="0" borderId="6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9" fontId="0" fillId="0" borderId="10" xfId="0" applyNumberFormat="1" applyBorder="1"/>
    <xf numFmtId="169" fontId="0" fillId="0" borderId="11" xfId="0" applyNumberFormat="1" applyBorder="1"/>
    <xf numFmtId="169" fontId="0" fillId="0" borderId="12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1" fontId="0" fillId="0" borderId="13" xfId="0" applyNumberFormat="1" applyBorder="1"/>
    <xf numFmtId="14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0" xfId="3" applyFont="1" applyAlignment="1">
      <alignment horizontal="left"/>
    </xf>
    <xf numFmtId="0" fontId="0" fillId="0" borderId="0" xfId="0" applyAlignment="1">
      <alignment horizontal="right"/>
    </xf>
    <xf numFmtId="14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0" xfId="0" applyFont="1"/>
    <xf numFmtId="166" fontId="13" fillId="0" borderId="6" xfId="0" applyNumberFormat="1" applyFont="1" applyBorder="1"/>
    <xf numFmtId="166" fontId="13" fillId="0" borderId="10" xfId="0" applyNumberFormat="1" applyFont="1" applyBorder="1"/>
    <xf numFmtId="0" fontId="13" fillId="0" borderId="20" xfId="0" applyFont="1" applyBorder="1" applyAlignment="1">
      <alignment horizontal="center"/>
    </xf>
    <xf numFmtId="166" fontId="13" fillId="0" borderId="12" xfId="0" applyNumberFormat="1" applyFont="1" applyBorder="1"/>
    <xf numFmtId="166" fontId="13" fillId="0" borderId="8" xfId="0" applyNumberFormat="1" applyFont="1" applyBorder="1"/>
    <xf numFmtId="166" fontId="13" fillId="0" borderId="4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  <xf numFmtId="164" fontId="29" fillId="4" borderId="0" xfId="1" applyNumberFormat="1" applyFont="1" applyFill="1" applyAlignment="1">
      <alignment horizontal="center"/>
    </xf>
    <xf numFmtId="9" fontId="13" fillId="0" borderId="0" xfId="0" applyNumberFormat="1" applyFont="1" applyAlignment="1">
      <alignment horizontal="right"/>
    </xf>
    <xf numFmtId="164" fontId="29" fillId="4" borderId="2" xfId="1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164" fontId="29" fillId="5" borderId="0" xfId="1" applyNumberFormat="1" applyFont="1" applyFill="1" applyAlignment="1">
      <alignment horizontal="center"/>
    </xf>
    <xf numFmtId="9" fontId="31" fillId="0" borderId="0" xfId="0" applyNumberFormat="1" applyFont="1" applyAlignment="1">
      <alignment horizontal="center"/>
    </xf>
    <xf numFmtId="170" fontId="31" fillId="0" borderId="0" xfId="0" applyNumberFormat="1" applyFont="1" applyAlignment="1">
      <alignment horizontal="center"/>
    </xf>
    <xf numFmtId="164" fontId="29" fillId="5" borderId="2" xfId="1" applyNumberFormat="1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34" fillId="0" borderId="0" xfId="0" applyFont="1"/>
    <xf numFmtId="9" fontId="34" fillId="0" borderId="0" xfId="2" applyFont="1"/>
    <xf numFmtId="170" fontId="34" fillId="0" borderId="0" xfId="0" applyNumberFormat="1" applyFont="1"/>
    <xf numFmtId="0" fontId="32" fillId="0" borderId="0" xfId="0" applyFont="1" applyAlignment="1">
      <alignment horizontal="center"/>
    </xf>
    <xf numFmtId="0" fontId="36" fillId="2" borderId="19" xfId="0" applyFont="1" applyFill="1" applyBorder="1" applyAlignment="1">
      <alignment horizontal="center"/>
    </xf>
    <xf numFmtId="14" fontId="13" fillId="6" borderId="14" xfId="0" applyNumberFormat="1" applyFont="1" applyFill="1" applyBorder="1"/>
    <xf numFmtId="166" fontId="13" fillId="6" borderId="16" xfId="0" applyNumberFormat="1" applyFont="1" applyFill="1" applyBorder="1"/>
    <xf numFmtId="166" fontId="13" fillId="6" borderId="14" xfId="0" applyNumberFormat="1" applyFont="1" applyFill="1" applyBorder="1"/>
    <xf numFmtId="14" fontId="13" fillId="6" borderId="6" xfId="0" applyNumberFormat="1" applyFont="1" applyFill="1" applyBorder="1"/>
    <xf numFmtId="166" fontId="13" fillId="6" borderId="8" xfId="0" applyNumberFormat="1" applyFont="1" applyFill="1" applyBorder="1"/>
    <xf numFmtId="166" fontId="13" fillId="6" borderId="6" xfId="0" applyNumberFormat="1" applyFont="1" applyFill="1" applyBorder="1"/>
    <xf numFmtId="14" fontId="13" fillId="6" borderId="2" xfId="0" applyNumberFormat="1" applyFont="1" applyFill="1" applyBorder="1"/>
    <xf numFmtId="166" fontId="13" fillId="6" borderId="4" xfId="0" applyNumberFormat="1" applyFont="1" applyFill="1" applyBorder="1"/>
    <xf numFmtId="166" fontId="13" fillId="6" borderId="2" xfId="0" applyNumberFormat="1" applyFont="1" applyFill="1" applyBorder="1"/>
    <xf numFmtId="14" fontId="13" fillId="0" borderId="14" xfId="0" applyNumberFormat="1" applyFont="1" applyBorder="1"/>
    <xf numFmtId="166" fontId="13" fillId="0" borderId="16" xfId="0" applyNumberFormat="1" applyFont="1" applyBorder="1"/>
    <xf numFmtId="166" fontId="13" fillId="0" borderId="14" xfId="0" applyNumberFormat="1" applyFont="1" applyBorder="1"/>
    <xf numFmtId="14" fontId="13" fillId="0" borderId="6" xfId="0" applyNumberFormat="1" applyFont="1" applyBorder="1"/>
    <xf numFmtId="14" fontId="13" fillId="0" borderId="2" xfId="0" applyNumberFormat="1" applyFont="1" applyBorder="1"/>
    <xf numFmtId="166" fontId="13" fillId="0" borderId="2" xfId="0" applyNumberFormat="1" applyFont="1" applyBorder="1"/>
    <xf numFmtId="14" fontId="13" fillId="0" borderId="10" xfId="0" applyNumberFormat="1" applyFont="1" applyBorder="1"/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6" fillId="0" borderId="0" xfId="0" applyFont="1" applyAlignment="1">
      <alignment horizontal="right"/>
    </xf>
    <xf numFmtId="164" fontId="26" fillId="4" borderId="2" xfId="1" applyNumberFormat="1" applyFont="1" applyFill="1" applyBorder="1" applyAlignment="1">
      <alignment horizontal="right"/>
    </xf>
    <xf numFmtId="164" fontId="26" fillId="4" borderId="0" xfId="1" applyNumberFormat="1" applyFont="1" applyFill="1" applyAlignment="1">
      <alignment horizontal="center"/>
    </xf>
    <xf numFmtId="0" fontId="40" fillId="0" borderId="0" xfId="0" applyFont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4" fillId="6" borderId="17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1" fillId="0" borderId="0" xfId="0" applyFont="1"/>
    <xf numFmtId="0" fontId="42" fillId="0" borderId="0" xfId="0" applyFont="1"/>
  </cellXfs>
  <cellStyles count="4">
    <cellStyle name="čiarky" xfId="1" builtinId="3"/>
    <cellStyle name="normálne" xfId="0" builtinId="0"/>
    <cellStyle name="percentá" xfId="2" builtinId="5"/>
    <cellStyle name="Percentá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2</xdr:col>
      <xdr:colOff>98676</xdr:colOff>
      <xdr:row>5</xdr:row>
      <xdr:rowOff>89151</xdr:rowOff>
    </xdr:to>
    <xdr:pic>
      <xdr:nvPicPr>
        <xdr:cNvPr id="2" name="Obrázo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419100" y="142875"/>
          <a:ext cx="898776" cy="898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152400</xdr:rowOff>
    </xdr:from>
    <xdr:to>
      <xdr:col>3</xdr:col>
      <xdr:colOff>599288</xdr:colOff>
      <xdr:row>5</xdr:row>
      <xdr:rowOff>99308</xdr:rowOff>
    </xdr:to>
    <xdr:pic>
      <xdr:nvPicPr>
        <xdr:cNvPr id="3" name="Obrázo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1457325" y="152400"/>
          <a:ext cx="970763" cy="899408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</xdr:row>
      <xdr:rowOff>95250</xdr:rowOff>
    </xdr:from>
    <xdr:to>
      <xdr:col>6</xdr:col>
      <xdr:colOff>462731</xdr:colOff>
      <xdr:row>4</xdr:row>
      <xdr:rowOff>69957</xdr:rowOff>
    </xdr:to>
    <xdr:pic>
      <xdr:nvPicPr>
        <xdr:cNvPr id="4" name="Obrázo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2571750" y="476250"/>
          <a:ext cx="1548581" cy="35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1"/>
  <sheetViews>
    <sheetView tabSelected="1" workbookViewId="0">
      <selection activeCell="D19" sqref="D19"/>
    </sheetView>
  </sheetViews>
  <sheetFormatPr defaultRowHeight="15"/>
  <sheetData>
    <row r="8" spans="2:11" ht="15.75">
      <c r="B8" s="137" t="s">
        <v>70</v>
      </c>
      <c r="C8" s="137"/>
      <c r="D8" s="137"/>
      <c r="E8" s="137"/>
      <c r="F8" s="137"/>
      <c r="G8" s="137"/>
    </row>
    <row r="9" spans="2:11" ht="15.75">
      <c r="B9" s="120" t="s">
        <v>68</v>
      </c>
    </row>
    <row r="11" spans="2:11">
      <c r="B11" s="136" t="s">
        <v>69</v>
      </c>
      <c r="C11" s="136"/>
      <c r="D11" s="136"/>
      <c r="E11" s="136"/>
      <c r="F11" s="136"/>
      <c r="G11" s="136"/>
      <c r="H11" s="136"/>
      <c r="I11" s="136"/>
      <c r="J11" s="136"/>
      <c r="K11" s="13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showGridLines="0" workbookViewId="0">
      <selection activeCell="A25" sqref="A25"/>
    </sheetView>
  </sheetViews>
  <sheetFormatPr defaultRowHeight="15"/>
  <cols>
    <col min="1" max="4" width="18.140625" customWidth="1"/>
  </cols>
  <sheetData>
    <row r="1" spans="1:8" ht="19.5">
      <c r="A1" s="4" t="s">
        <v>11</v>
      </c>
      <c r="B1" s="5"/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 ht="18.75">
      <c r="A4" s="6" t="s">
        <v>0</v>
      </c>
      <c r="B4" s="7" t="s">
        <v>1</v>
      </c>
      <c r="C4" s="5"/>
      <c r="D4" s="5"/>
      <c r="E4" s="5"/>
      <c r="F4" s="5"/>
      <c r="G4" s="8"/>
      <c r="H4" s="5"/>
    </row>
    <row r="5" spans="1:8" ht="18.75">
      <c r="A5" s="6" t="s">
        <v>12</v>
      </c>
      <c r="B5" s="7" t="s">
        <v>2</v>
      </c>
      <c r="C5" s="5"/>
      <c r="D5" s="5"/>
      <c r="E5" s="5"/>
      <c r="F5" s="5"/>
      <c r="G5" s="5"/>
      <c r="H5" s="5"/>
    </row>
    <row r="6" spans="1:8" ht="15.75">
      <c r="A6" s="6" t="s">
        <v>3</v>
      </c>
      <c r="B6" s="7" t="s">
        <v>4</v>
      </c>
      <c r="C6" s="5"/>
      <c r="D6" s="5"/>
      <c r="E6" s="5"/>
      <c r="F6" s="5"/>
      <c r="G6" s="5"/>
      <c r="H6" s="5"/>
    </row>
    <row r="7" spans="1:8" ht="15.75">
      <c r="A7" s="6" t="s">
        <v>5</v>
      </c>
      <c r="B7" s="7" t="s">
        <v>6</v>
      </c>
      <c r="C7" s="5"/>
      <c r="D7" s="5"/>
      <c r="E7" s="5"/>
      <c r="F7" s="5"/>
      <c r="G7" s="5"/>
      <c r="H7" s="5"/>
    </row>
    <row r="8" spans="1:8" ht="15.75">
      <c r="A8" s="6" t="s">
        <v>7</v>
      </c>
      <c r="B8" s="7" t="s">
        <v>8</v>
      </c>
      <c r="C8" s="5"/>
      <c r="D8" s="5"/>
      <c r="E8" s="5"/>
      <c r="F8" s="5"/>
      <c r="G8" s="5"/>
      <c r="H8" s="5"/>
    </row>
    <row r="9" spans="1:8" ht="15.75" thickBot="1">
      <c r="A9" s="5"/>
      <c r="B9" s="5"/>
      <c r="C9" s="5"/>
      <c r="D9" s="5"/>
      <c r="E9" s="5"/>
      <c r="F9" s="5"/>
      <c r="G9" s="5"/>
      <c r="H9" s="5"/>
    </row>
    <row r="10" spans="1:8" ht="23.25" customHeight="1" thickBot="1">
      <c r="A10" s="6" t="s">
        <v>0</v>
      </c>
      <c r="B10" s="6" t="s">
        <v>9</v>
      </c>
      <c r="C10" s="6" t="s">
        <v>10</v>
      </c>
      <c r="D10" s="9" t="s">
        <v>7</v>
      </c>
      <c r="E10" s="5"/>
      <c r="F10" s="5"/>
      <c r="G10" s="5"/>
      <c r="H10" s="5"/>
    </row>
    <row r="11" spans="1:8" ht="23.25" customHeight="1">
      <c r="A11" s="10">
        <v>100</v>
      </c>
      <c r="B11" s="10">
        <v>4</v>
      </c>
      <c r="C11" s="10">
        <v>360</v>
      </c>
      <c r="D11" s="11">
        <f>(A11*B11*C11)/(100*360)</f>
        <v>4</v>
      </c>
      <c r="E11" s="5"/>
      <c r="F11" s="5"/>
      <c r="G11" s="5"/>
      <c r="H11" s="5"/>
    </row>
    <row r="12" spans="1:8" ht="23.25" customHeight="1" thickBot="1">
      <c r="A12" s="10"/>
      <c r="B12" s="10"/>
      <c r="C12" s="10"/>
      <c r="D12" s="10"/>
      <c r="E12" s="5"/>
      <c r="F12" s="5"/>
      <c r="G12" s="5"/>
      <c r="H12" s="5"/>
    </row>
    <row r="13" spans="1:8" ht="23.25" customHeight="1" thickBot="1">
      <c r="A13" s="6" t="s">
        <v>0</v>
      </c>
      <c r="B13" s="6" t="s">
        <v>3</v>
      </c>
      <c r="C13" s="6" t="s">
        <v>5</v>
      </c>
      <c r="D13" s="9" t="s">
        <v>7</v>
      </c>
      <c r="E13" s="5"/>
      <c r="F13" s="5"/>
      <c r="G13" s="5"/>
      <c r="H13" s="5"/>
    </row>
    <row r="14" spans="1:8" ht="23.25" customHeight="1">
      <c r="A14" s="10">
        <v>100</v>
      </c>
      <c r="B14" s="10">
        <f>4/100</f>
        <v>0.04</v>
      </c>
      <c r="C14" s="10">
        <f>360/360</f>
        <v>1</v>
      </c>
      <c r="D14" s="11">
        <f>A14*B14*C14</f>
        <v>4</v>
      </c>
      <c r="E14" s="5"/>
      <c r="F14" s="5"/>
      <c r="G14" s="5"/>
      <c r="H14" s="5"/>
    </row>
    <row r="15" spans="1:8" ht="23.25" customHeight="1" thickBot="1">
      <c r="A15" s="10"/>
      <c r="B15" s="10"/>
      <c r="C15" s="10"/>
      <c r="D15" s="10"/>
      <c r="E15" s="5"/>
      <c r="F15" s="5"/>
      <c r="G15" s="5"/>
      <c r="H15" s="5"/>
    </row>
    <row r="16" spans="1:8" ht="23.25" customHeight="1" thickBot="1">
      <c r="A16" s="6" t="s">
        <v>0</v>
      </c>
      <c r="B16" s="6" t="s">
        <v>3</v>
      </c>
      <c r="C16" s="6" t="s">
        <v>5</v>
      </c>
      <c r="D16" s="9" t="s">
        <v>13</v>
      </c>
      <c r="E16" s="5"/>
      <c r="F16" s="5"/>
      <c r="G16" s="5"/>
      <c r="H16" s="5"/>
    </row>
    <row r="17" spans="1:8" ht="23.25" customHeight="1">
      <c r="A17" s="10">
        <v>100</v>
      </c>
      <c r="B17" s="10">
        <f>10/100</f>
        <v>0.1</v>
      </c>
      <c r="C17" s="10">
        <f>360/360</f>
        <v>1</v>
      </c>
      <c r="D17" s="11">
        <f>A17*(1+B17*C17)</f>
        <v>110.00000000000001</v>
      </c>
      <c r="E17" s="5"/>
      <c r="F17" s="5"/>
      <c r="G17" s="5"/>
      <c r="H17" s="5"/>
    </row>
    <row r="18" spans="1:8" ht="23.25" customHeight="1" thickBot="1">
      <c r="A18" s="10"/>
      <c r="B18" s="10"/>
      <c r="C18" s="10"/>
      <c r="D18" s="10"/>
      <c r="E18" s="5"/>
      <c r="F18" s="5"/>
      <c r="G18" s="5"/>
      <c r="H18" s="5"/>
    </row>
    <row r="19" spans="1:8" ht="23.25" customHeight="1" thickBot="1">
      <c r="A19" s="6" t="s">
        <v>13</v>
      </c>
      <c r="B19" s="6" t="s">
        <v>3</v>
      </c>
      <c r="C19" s="6" t="s">
        <v>5</v>
      </c>
      <c r="D19" s="9" t="s">
        <v>0</v>
      </c>
      <c r="E19" s="5"/>
      <c r="F19" s="5"/>
      <c r="G19" s="5"/>
      <c r="H19" s="5"/>
    </row>
    <row r="20" spans="1:8" ht="23.25" customHeight="1">
      <c r="A20" s="10">
        <v>110</v>
      </c>
      <c r="B20" s="10">
        <f>10/100</f>
        <v>0.1</v>
      </c>
      <c r="C20" s="10">
        <f>360/360</f>
        <v>1</v>
      </c>
      <c r="D20" s="11">
        <f>A20/(1+B20*C20)</f>
        <v>99.999999999999986</v>
      </c>
      <c r="E20" s="5"/>
      <c r="F20" s="5"/>
      <c r="G20" s="5"/>
      <c r="H20" s="5"/>
    </row>
    <row r="21" spans="1:8" ht="23.25" customHeight="1" thickBot="1">
      <c r="A21" s="10"/>
      <c r="B21" s="10"/>
      <c r="C21" s="10"/>
      <c r="D21" s="10"/>
      <c r="E21" s="5"/>
      <c r="F21" s="5"/>
      <c r="G21" s="5"/>
      <c r="H21" s="5"/>
    </row>
    <row r="22" spans="1:8" ht="23.25" customHeight="1" thickBot="1">
      <c r="A22" s="6" t="s">
        <v>13</v>
      </c>
      <c r="B22" s="6" t="s">
        <v>0</v>
      </c>
      <c r="C22" s="6" t="s">
        <v>3</v>
      </c>
      <c r="D22" s="9" t="s">
        <v>5</v>
      </c>
      <c r="E22" s="5"/>
      <c r="F22" s="5"/>
      <c r="G22" s="5"/>
      <c r="H22" s="5"/>
    </row>
    <row r="23" spans="1:8" ht="23.25" customHeight="1">
      <c r="A23" s="10">
        <v>110</v>
      </c>
      <c r="B23" s="10">
        <v>100</v>
      </c>
      <c r="C23" s="10">
        <f>10/100</f>
        <v>0.1</v>
      </c>
      <c r="D23" s="12">
        <f>(A23-B23)/(B23*C23)</f>
        <v>1</v>
      </c>
      <c r="E23" s="5"/>
      <c r="F23" s="5"/>
      <c r="G23" s="5"/>
      <c r="H23" s="5"/>
    </row>
    <row r="24" spans="1:8" ht="23.25" customHeight="1" thickBot="1">
      <c r="A24" s="10"/>
      <c r="B24" s="10"/>
      <c r="C24" s="10"/>
      <c r="D24" s="10"/>
      <c r="E24" s="5"/>
      <c r="F24" s="5"/>
      <c r="G24" s="5"/>
      <c r="H24" s="5"/>
    </row>
    <row r="25" spans="1:8" ht="23.25" customHeight="1" thickBot="1">
      <c r="A25" s="6" t="s">
        <v>13</v>
      </c>
      <c r="B25" s="6" t="s">
        <v>0</v>
      </c>
      <c r="C25" s="6" t="s">
        <v>5</v>
      </c>
      <c r="D25" s="9" t="s">
        <v>3</v>
      </c>
      <c r="E25" s="5"/>
      <c r="F25" s="5"/>
      <c r="G25" s="5"/>
      <c r="H25" s="5"/>
    </row>
    <row r="26" spans="1:8" ht="23.25" customHeight="1">
      <c r="A26" s="10">
        <v>110</v>
      </c>
      <c r="B26" s="10">
        <v>100</v>
      </c>
      <c r="C26" s="10">
        <f>360/360</f>
        <v>1</v>
      </c>
      <c r="D26" s="12">
        <f>(A26-B26)/(B26*C26)</f>
        <v>0.1</v>
      </c>
      <c r="E26" s="5"/>
      <c r="F26" s="5"/>
      <c r="G26" s="5"/>
      <c r="H26" s="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showGridLines="0" workbookViewId="0">
      <selection activeCell="G38" sqref="G38"/>
    </sheetView>
  </sheetViews>
  <sheetFormatPr defaultRowHeight="15"/>
  <cols>
    <col min="2" max="3" width="15" customWidth="1"/>
    <col min="4" max="13" width="15.140625" customWidth="1"/>
  </cols>
  <sheetData>
    <row r="1" spans="1:11" ht="15.75">
      <c r="A1" s="70" t="s">
        <v>51</v>
      </c>
    </row>
    <row r="2" spans="1:11" ht="15.75" thickBot="1"/>
    <row r="3" spans="1:11">
      <c r="B3" s="69" t="s">
        <v>50</v>
      </c>
      <c r="C3" s="68" t="s">
        <v>47</v>
      </c>
      <c r="D3" s="67" t="s">
        <v>46</v>
      </c>
    </row>
    <row r="4" spans="1:11">
      <c r="B4" s="66">
        <v>2500</v>
      </c>
      <c r="C4" s="65">
        <v>40589</v>
      </c>
      <c r="D4" s="46">
        <v>40788</v>
      </c>
    </row>
    <row r="5" spans="1:11">
      <c r="B5" s="66">
        <v>2500</v>
      </c>
      <c r="C5" s="65">
        <v>40553</v>
      </c>
      <c r="D5" s="46">
        <v>40610</v>
      </c>
      <c r="F5" s="62" t="s">
        <v>49</v>
      </c>
      <c r="G5" s="64">
        <v>2500</v>
      </c>
    </row>
    <row r="6" spans="1:11" ht="15.75" thickBot="1">
      <c r="B6" s="60">
        <v>2500</v>
      </c>
      <c r="C6" s="63">
        <v>40863</v>
      </c>
      <c r="D6" s="37">
        <v>40976</v>
      </c>
      <c r="F6" s="62" t="s">
        <v>48</v>
      </c>
      <c r="G6" s="61">
        <v>0.04</v>
      </c>
    </row>
    <row r="8" spans="1:11" ht="15.75" thickBot="1"/>
    <row r="9" spans="1:11">
      <c r="B9" s="124" t="s">
        <v>47</v>
      </c>
      <c r="C9" s="126" t="s">
        <v>46</v>
      </c>
      <c r="D9" s="128" t="s">
        <v>45</v>
      </c>
      <c r="E9" s="123"/>
      <c r="F9" s="128" t="s">
        <v>44</v>
      </c>
      <c r="G9" s="122"/>
      <c r="H9" s="123"/>
      <c r="I9" s="121" t="s">
        <v>43</v>
      </c>
      <c r="J9" s="122"/>
      <c r="K9" s="123"/>
    </row>
    <row r="10" spans="1:11" ht="15.75" thickBot="1">
      <c r="B10" s="125"/>
      <c r="C10" s="127"/>
      <c r="D10" s="60" t="s">
        <v>42</v>
      </c>
      <c r="E10" s="57" t="s">
        <v>41</v>
      </c>
      <c r="F10" s="60" t="s">
        <v>40</v>
      </c>
      <c r="G10" s="58" t="s">
        <v>39</v>
      </c>
      <c r="H10" s="57" t="s">
        <v>38</v>
      </c>
      <c r="I10" s="59" t="s">
        <v>40</v>
      </c>
      <c r="J10" s="58" t="s">
        <v>39</v>
      </c>
      <c r="K10" s="57" t="s">
        <v>38</v>
      </c>
    </row>
    <row r="11" spans="1:11">
      <c r="B11" s="56">
        <f t="shared" ref="B11:C13" si="0">C4</f>
        <v>40589</v>
      </c>
      <c r="C11" s="55">
        <f t="shared" si="0"/>
        <v>40788</v>
      </c>
      <c r="D11" s="54">
        <f>C11-B11</f>
        <v>199</v>
      </c>
      <c r="E11" s="51">
        <f>DAYS360(B11,C11,1)</f>
        <v>197</v>
      </c>
      <c r="F11" s="53">
        <f>D11/360</f>
        <v>0.55277777777777781</v>
      </c>
      <c r="G11" s="52">
        <f>D11/365</f>
        <v>0.54520547945205478</v>
      </c>
      <c r="H11" s="51">
        <f>E11/360</f>
        <v>0.54722222222222228</v>
      </c>
      <c r="I11" s="50">
        <f t="shared" ref="I11:K13" si="1">F11*$G$5*$G$6</f>
        <v>55.277777777777786</v>
      </c>
      <c r="J11" s="49">
        <f t="shared" si="1"/>
        <v>54.520547945205479</v>
      </c>
      <c r="K11" s="48">
        <f t="shared" si="1"/>
        <v>54.722222222222229</v>
      </c>
    </row>
    <row r="12" spans="1:11">
      <c r="B12" s="47">
        <f t="shared" si="0"/>
        <v>40553</v>
      </c>
      <c r="C12" s="46">
        <f t="shared" si="0"/>
        <v>40610</v>
      </c>
      <c r="D12" s="45">
        <f>C12-B12</f>
        <v>57</v>
      </c>
      <c r="E12" s="42">
        <f>DAYS360(B12,C12,1)</f>
        <v>58</v>
      </c>
      <c r="F12" s="44">
        <f>D12/360</f>
        <v>0.15833333333333333</v>
      </c>
      <c r="G12" s="43">
        <f>D12/365</f>
        <v>0.15616438356164383</v>
      </c>
      <c r="H12" s="42">
        <f>E12/360</f>
        <v>0.16111111111111112</v>
      </c>
      <c r="I12" s="41">
        <f t="shared" si="1"/>
        <v>15.833333333333332</v>
      </c>
      <c r="J12" s="40">
        <f t="shared" si="1"/>
        <v>15.616438356164384</v>
      </c>
      <c r="K12" s="39">
        <f t="shared" si="1"/>
        <v>16.111111111111114</v>
      </c>
    </row>
    <row r="13" spans="1:11" ht="15.75" thickBot="1">
      <c r="B13" s="38">
        <f t="shared" si="0"/>
        <v>40863</v>
      </c>
      <c r="C13" s="37">
        <f t="shared" si="0"/>
        <v>40976</v>
      </c>
      <c r="D13" s="36">
        <f>C13-B13</f>
        <v>113</v>
      </c>
      <c r="E13" s="33">
        <f>DAYS360(B13,C13,1)</f>
        <v>112</v>
      </c>
      <c r="F13" s="35">
        <f>D13/360</f>
        <v>0.31388888888888888</v>
      </c>
      <c r="G13" s="34">
        <f>D13/365</f>
        <v>0.30958904109589042</v>
      </c>
      <c r="H13" s="33">
        <f>E13/360</f>
        <v>0.31111111111111112</v>
      </c>
      <c r="I13" s="32">
        <f t="shared" si="1"/>
        <v>31.388888888888889</v>
      </c>
      <c r="J13" s="31">
        <f t="shared" si="1"/>
        <v>30.958904109589046</v>
      </c>
      <c r="K13" s="30">
        <f t="shared" si="1"/>
        <v>31.111111111111114</v>
      </c>
    </row>
  </sheetData>
  <mergeCells count="5">
    <mergeCell ref="I9:K9"/>
    <mergeCell ref="B9:B10"/>
    <mergeCell ref="C9:C10"/>
    <mergeCell ref="D9:E9"/>
    <mergeCell ref="F9:H9"/>
  </mergeCells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showGridLines="0" workbookViewId="0">
      <selection activeCell="I17" sqref="I17"/>
    </sheetView>
  </sheetViews>
  <sheetFormatPr defaultRowHeight="15"/>
  <cols>
    <col min="1" max="4" width="13" customWidth="1"/>
  </cols>
  <sheetData>
    <row r="1" spans="1:5" ht="18">
      <c r="A1" s="13" t="s">
        <v>14</v>
      </c>
    </row>
    <row r="3" spans="1:5" ht="15.75">
      <c r="A3" s="15" t="s">
        <v>19</v>
      </c>
      <c r="B3" t="s">
        <v>15</v>
      </c>
    </row>
    <row r="4" spans="1:5" ht="15.75">
      <c r="A4" s="15" t="s">
        <v>20</v>
      </c>
      <c r="B4" t="s">
        <v>16</v>
      </c>
    </row>
    <row r="5" spans="1:5" ht="15.75">
      <c r="A5" s="15" t="s">
        <v>10</v>
      </c>
      <c r="B5" t="s">
        <v>17</v>
      </c>
    </row>
    <row r="6" spans="1:5" ht="15.75">
      <c r="A6" s="15" t="s">
        <v>5</v>
      </c>
      <c r="B6" t="s">
        <v>18</v>
      </c>
    </row>
    <row r="7" spans="1:5" ht="18.75">
      <c r="A7" s="1" t="s">
        <v>21</v>
      </c>
      <c r="B7" t="s">
        <v>22</v>
      </c>
    </row>
    <row r="8" spans="1:5" ht="15.75">
      <c r="A8" s="2"/>
    </row>
    <row r="9" spans="1:5" ht="15.75" thickBot="1"/>
    <row r="10" spans="1:5" ht="25.5" customHeight="1" thickBot="1">
      <c r="A10" s="15" t="s">
        <v>23</v>
      </c>
      <c r="B10" s="15" t="s">
        <v>10</v>
      </c>
      <c r="C10" s="15" t="s">
        <v>5</v>
      </c>
      <c r="D10" s="16" t="s">
        <v>24</v>
      </c>
    </row>
    <row r="11" spans="1:5" ht="25.5" customHeight="1">
      <c r="A11" s="17">
        <v>10000</v>
      </c>
      <c r="B11" s="17">
        <v>0.09</v>
      </c>
      <c r="C11" s="17">
        <f>35/360</f>
        <v>9.7222222222222224E-2</v>
      </c>
      <c r="D11" s="18">
        <f>A11*B11*C11</f>
        <v>87.5</v>
      </c>
    </row>
    <row r="12" spans="1:5" ht="25.5" customHeight="1" thickBot="1">
      <c r="A12" s="17"/>
      <c r="B12" s="17"/>
      <c r="C12" s="17"/>
      <c r="D12" s="17"/>
    </row>
    <row r="13" spans="1:5" ht="25.5" customHeight="1" thickBot="1">
      <c r="A13" s="15" t="s">
        <v>23</v>
      </c>
      <c r="B13" s="15" t="s">
        <v>10</v>
      </c>
      <c r="C13" s="15" t="s">
        <v>5</v>
      </c>
      <c r="D13" s="16" t="s">
        <v>25</v>
      </c>
      <c r="E13" s="14"/>
    </row>
    <row r="14" spans="1:5" ht="25.5" customHeight="1">
      <c r="A14" s="17">
        <v>10000</v>
      </c>
      <c r="B14" s="17">
        <v>0.09</v>
      </c>
      <c r="C14" s="17">
        <f>35/360</f>
        <v>9.7222222222222224E-2</v>
      </c>
      <c r="D14" s="18">
        <f>A14*(1-B14*C14)</f>
        <v>9912.5</v>
      </c>
    </row>
    <row r="15" spans="1:5" ht="25.5" customHeight="1" thickBot="1">
      <c r="A15" s="19"/>
      <c r="B15" s="19"/>
      <c r="C15" s="19"/>
      <c r="D15" s="19"/>
    </row>
    <row r="16" spans="1:5" ht="25.5" customHeight="1" thickBot="1">
      <c r="A16" s="1" t="s">
        <v>21</v>
      </c>
      <c r="B16" s="15" t="s">
        <v>10</v>
      </c>
      <c r="C16" s="15" t="s">
        <v>5</v>
      </c>
      <c r="D16" s="16" t="s">
        <v>12</v>
      </c>
    </row>
    <row r="17" spans="1:4" ht="25.5" customHeight="1">
      <c r="A17" s="17">
        <v>9950</v>
      </c>
      <c r="B17" s="17">
        <v>0.09</v>
      </c>
      <c r="C17" s="17">
        <f>30/360</f>
        <v>8.3333333333333329E-2</v>
      </c>
      <c r="D17" s="18">
        <f>A17/(1-B17*C17)</f>
        <v>10025.188916876574</v>
      </c>
    </row>
    <row r="19" spans="1:4" ht="15.75">
      <c r="A19" s="14"/>
      <c r="B19" s="14"/>
      <c r="C19" s="1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8"/>
  <sheetViews>
    <sheetView showGridLines="0" workbookViewId="0">
      <selection activeCell="J19" sqref="J19"/>
    </sheetView>
  </sheetViews>
  <sheetFormatPr defaultRowHeight="15"/>
  <cols>
    <col min="1" max="5" width="13.85546875" customWidth="1"/>
  </cols>
  <sheetData>
    <row r="1" spans="1:6" ht="18">
      <c r="A1" s="20" t="s">
        <v>30</v>
      </c>
    </row>
    <row r="2" spans="1:6" ht="18">
      <c r="A2" s="20"/>
    </row>
    <row r="3" spans="1:6" ht="15.75">
      <c r="A3" s="2" t="s">
        <v>26</v>
      </c>
      <c r="B3" t="s">
        <v>33</v>
      </c>
    </row>
    <row r="4" spans="1:6" ht="15.75">
      <c r="A4" s="2" t="s">
        <v>3</v>
      </c>
      <c r="B4" t="s">
        <v>27</v>
      </c>
    </row>
    <row r="5" spans="1:6" ht="15.75">
      <c r="A5" s="2" t="s">
        <v>29</v>
      </c>
      <c r="B5" t="s">
        <v>6</v>
      </c>
    </row>
    <row r="6" spans="1:6" ht="15.75">
      <c r="A6" s="2" t="s">
        <v>20</v>
      </c>
      <c r="B6" t="s">
        <v>34</v>
      </c>
    </row>
    <row r="7" spans="1:6" ht="15.75">
      <c r="A7" s="2" t="s">
        <v>28</v>
      </c>
      <c r="B7" t="s">
        <v>31</v>
      </c>
    </row>
    <row r="8" spans="1:6" ht="15.75" thickBot="1"/>
    <row r="9" spans="1:6" ht="23.25" customHeight="1" thickBot="1">
      <c r="A9" s="1" t="s">
        <v>59</v>
      </c>
      <c r="B9" s="1" t="s">
        <v>3</v>
      </c>
      <c r="C9" s="1" t="s">
        <v>29</v>
      </c>
      <c r="D9" s="3" t="s">
        <v>12</v>
      </c>
      <c r="E9" s="17"/>
      <c r="F9" s="17"/>
    </row>
    <row r="10" spans="1:6" ht="23.25" customHeight="1">
      <c r="A10" s="17">
        <v>100</v>
      </c>
      <c r="B10" s="17">
        <v>0.1</v>
      </c>
      <c r="C10" s="17">
        <v>2</v>
      </c>
      <c r="D10" s="21">
        <f>FV(B10,C10,0,-A10)</f>
        <v>121.00000000000001</v>
      </c>
      <c r="E10" s="17"/>
      <c r="F10" s="17"/>
    </row>
    <row r="11" spans="1:6" ht="23.25" customHeight="1" thickBot="1">
      <c r="A11" s="17"/>
      <c r="B11" s="17"/>
      <c r="C11" s="17"/>
      <c r="D11" s="22"/>
      <c r="E11" s="17"/>
      <c r="F11" s="17"/>
    </row>
    <row r="12" spans="1:6" ht="23.25" customHeight="1" thickBot="1">
      <c r="A12" s="1" t="s">
        <v>59</v>
      </c>
      <c r="B12" s="15" t="s">
        <v>28</v>
      </c>
      <c r="C12" s="1" t="s">
        <v>3</v>
      </c>
      <c r="D12" s="1" t="s">
        <v>29</v>
      </c>
      <c r="E12" s="3" t="s">
        <v>12</v>
      </c>
      <c r="F12" s="17"/>
    </row>
    <row r="13" spans="1:6" ht="23.25" customHeight="1">
      <c r="A13" s="17">
        <v>100</v>
      </c>
      <c r="B13" s="17">
        <v>12</v>
      </c>
      <c r="C13" s="17">
        <v>0.1</v>
      </c>
      <c r="D13" s="22">
        <v>2</v>
      </c>
      <c r="E13" s="21">
        <f>FV(C13/B13,B13*D13,0,-A13,0)</f>
        <v>122.0390961375559</v>
      </c>
      <c r="F13" s="17"/>
    </row>
    <row r="14" spans="1:6" ht="23.25" customHeight="1" thickBot="1">
      <c r="A14" s="17"/>
      <c r="B14" s="17"/>
      <c r="C14" s="17"/>
      <c r="D14" s="17"/>
      <c r="E14" s="23"/>
      <c r="F14" s="17"/>
    </row>
    <row r="15" spans="1:6" ht="23.25" customHeight="1" thickBot="1">
      <c r="A15" s="1" t="s">
        <v>59</v>
      </c>
      <c r="B15" s="1" t="s">
        <v>12</v>
      </c>
      <c r="C15" s="1" t="s">
        <v>3</v>
      </c>
      <c r="D15" s="3" t="s">
        <v>29</v>
      </c>
      <c r="E15" s="24"/>
      <c r="F15" s="17"/>
    </row>
    <row r="16" spans="1:6" ht="23.25" customHeight="1">
      <c r="A16" s="17">
        <v>100</v>
      </c>
      <c r="B16" s="17">
        <v>121</v>
      </c>
      <c r="C16" s="17">
        <v>0.1</v>
      </c>
      <c r="D16" s="25">
        <f>(LN(B16)-LN(A16))/(LN(1+C16))</f>
        <v>1.9999999999999964</v>
      </c>
      <c r="E16" s="26"/>
      <c r="F16" s="17"/>
    </row>
    <row r="17" spans="1:6" ht="23.25" customHeight="1">
      <c r="A17" s="17"/>
      <c r="B17" s="17"/>
      <c r="C17" s="17"/>
      <c r="D17" s="17"/>
      <c r="E17" s="17"/>
      <c r="F17" s="17"/>
    </row>
    <row r="18" spans="1:6" ht="23.25" customHeight="1" thickBot="1">
      <c r="A18" s="17"/>
      <c r="B18" s="17"/>
      <c r="C18" s="17"/>
      <c r="D18" s="17"/>
      <c r="E18" s="17"/>
      <c r="F18" s="17"/>
    </row>
    <row r="19" spans="1:6" ht="23.25" customHeight="1" thickBot="1">
      <c r="A19" s="1" t="s">
        <v>59</v>
      </c>
      <c r="B19" s="1" t="s">
        <v>12</v>
      </c>
      <c r="C19" s="1" t="s">
        <v>3</v>
      </c>
      <c r="D19" s="15" t="s">
        <v>28</v>
      </c>
      <c r="E19" s="3" t="s">
        <v>29</v>
      </c>
      <c r="F19" s="17"/>
    </row>
    <row r="20" spans="1:6" ht="23.25" customHeight="1">
      <c r="A20" s="17">
        <v>10000</v>
      </c>
      <c r="B20" s="17">
        <v>25000</v>
      </c>
      <c r="C20" s="17">
        <v>0.125</v>
      </c>
      <c r="D20" s="17">
        <v>12</v>
      </c>
      <c r="E20" s="25">
        <f>(LN(B20)-LN(A20))/(D20*(LN(1+(C20/D20))))</f>
        <v>7.3684386958440315</v>
      </c>
      <c r="F20" s="26"/>
    </row>
    <row r="21" spans="1:6" ht="23.25" customHeight="1">
      <c r="A21" s="17"/>
      <c r="B21" s="17"/>
      <c r="C21" s="17"/>
      <c r="D21" s="17"/>
      <c r="E21" s="17"/>
      <c r="F21" s="17"/>
    </row>
    <row r="22" spans="1:6" ht="23.25" customHeight="1" thickBot="1">
      <c r="A22" s="17"/>
      <c r="B22" s="17"/>
      <c r="C22" s="17"/>
      <c r="D22" s="17"/>
      <c r="E22" s="17"/>
      <c r="F22" s="17"/>
    </row>
    <row r="23" spans="1:6" ht="23.25" customHeight="1" thickBot="1">
      <c r="A23" s="1" t="s">
        <v>59</v>
      </c>
      <c r="B23" s="1" t="s">
        <v>12</v>
      </c>
      <c r="C23" s="1" t="s">
        <v>29</v>
      </c>
      <c r="D23" s="3" t="s">
        <v>3</v>
      </c>
      <c r="E23" s="17"/>
      <c r="F23" s="17"/>
    </row>
    <row r="24" spans="1:6" ht="23.25" customHeight="1">
      <c r="A24" s="17">
        <v>100</v>
      </c>
      <c r="B24" s="17">
        <v>121</v>
      </c>
      <c r="C24" s="17">
        <v>2</v>
      </c>
      <c r="D24" s="25">
        <f>RATE(C24,0,-A24,B24,0)</f>
        <v>0.10000000000000006</v>
      </c>
      <c r="E24" s="27"/>
      <c r="F24" s="17"/>
    </row>
    <row r="25" spans="1:6" ht="23.25" customHeight="1" thickBot="1">
      <c r="A25" s="17"/>
      <c r="B25" s="17"/>
      <c r="C25" s="17"/>
      <c r="D25" s="17"/>
      <c r="E25" s="17"/>
      <c r="F25" s="17"/>
    </row>
    <row r="26" spans="1:6" ht="23.25" customHeight="1" thickBot="1">
      <c r="A26" s="1" t="s">
        <v>59</v>
      </c>
      <c r="B26" s="1" t="s">
        <v>3</v>
      </c>
      <c r="C26" s="15" t="s">
        <v>28</v>
      </c>
      <c r="D26" s="1" t="s">
        <v>29</v>
      </c>
      <c r="E26" s="3" t="s">
        <v>7</v>
      </c>
      <c r="F26" s="17"/>
    </row>
    <row r="27" spans="1:6" ht="23.25" customHeight="1">
      <c r="A27" s="17">
        <v>10</v>
      </c>
      <c r="B27" s="17">
        <v>0.21</v>
      </c>
      <c r="C27" s="17">
        <v>4</v>
      </c>
      <c r="D27" s="17">
        <v>3</v>
      </c>
      <c r="E27" s="21">
        <f>A27*(((1+B27/C27)^(C27*D27))-1)</f>
        <v>8.4784378716702591</v>
      </c>
      <c r="F27" s="23"/>
    </row>
    <row r="28" spans="1:6" ht="15.75">
      <c r="A28" s="17"/>
      <c r="B28" s="17"/>
      <c r="C28" s="17"/>
      <c r="D28" s="17"/>
      <c r="E28" s="17"/>
      <c r="F28" s="17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1"/>
  <sheetViews>
    <sheetView showGridLines="0" zoomScaleNormal="100" workbookViewId="0">
      <selection activeCell="B7" sqref="B7:D7"/>
    </sheetView>
  </sheetViews>
  <sheetFormatPr defaultRowHeight="15"/>
  <cols>
    <col min="2" max="2" width="8.85546875" customWidth="1"/>
    <col min="3" max="3" width="10.85546875" customWidth="1"/>
    <col min="4" max="4" width="17.28515625" customWidth="1"/>
  </cols>
  <sheetData>
    <row r="1" spans="1:6" ht="15.75">
      <c r="A1" s="19" t="s">
        <v>55</v>
      </c>
    </row>
    <row r="2" spans="1:6" ht="15.75">
      <c r="A2" s="19"/>
    </row>
    <row r="3" spans="1:6" ht="18.75">
      <c r="A3" s="19"/>
      <c r="E3" s="81" t="s">
        <v>56</v>
      </c>
      <c r="F3" s="19">
        <v>9000</v>
      </c>
    </row>
    <row r="4" spans="1:6" ht="15.75">
      <c r="A4" s="19"/>
      <c r="E4" s="81" t="s">
        <v>3</v>
      </c>
      <c r="F4" s="85">
        <v>0.06</v>
      </c>
    </row>
    <row r="5" spans="1:6" ht="15.75">
      <c r="E5" s="81" t="s">
        <v>29</v>
      </c>
      <c r="F5" s="19">
        <v>10</v>
      </c>
    </row>
    <row r="6" spans="1:6" ht="16.5" thickBot="1">
      <c r="E6" s="19"/>
    </row>
    <row r="7" spans="1:6" ht="19.5" customHeight="1" thickBot="1">
      <c r="B7" s="77" t="s">
        <v>52</v>
      </c>
      <c r="C7" s="73" t="s">
        <v>53</v>
      </c>
      <c r="D7" s="83" t="s">
        <v>54</v>
      </c>
    </row>
    <row r="8" spans="1:6" ht="19.5" customHeight="1">
      <c r="B8" s="78">
        <v>1</v>
      </c>
      <c r="C8" s="74">
        <f>F3*F4</f>
        <v>540</v>
      </c>
      <c r="D8" s="72">
        <f>F3+C8</f>
        <v>9540</v>
      </c>
    </row>
    <row r="9" spans="1:6" ht="19.5" customHeight="1">
      <c r="B9" s="79">
        <v>2</v>
      </c>
      <c r="C9" s="75">
        <f>D8*$F$4</f>
        <v>572.4</v>
      </c>
      <c r="D9" s="71">
        <f>D8+C9</f>
        <v>10112.4</v>
      </c>
    </row>
    <row r="10" spans="1:6" ht="19.5" customHeight="1">
      <c r="B10" s="79">
        <v>3</v>
      </c>
      <c r="C10" s="75">
        <f t="shared" ref="C10:C17" si="0">D9*$F$4</f>
        <v>606.74399999999991</v>
      </c>
      <c r="D10" s="71">
        <f t="shared" ref="D10:D17" si="1">D9+C10</f>
        <v>10719.144</v>
      </c>
    </row>
    <row r="11" spans="1:6" ht="19.5" customHeight="1">
      <c r="B11" s="79">
        <v>4</v>
      </c>
      <c r="C11" s="75">
        <f t="shared" si="0"/>
        <v>643.14864</v>
      </c>
      <c r="D11" s="71">
        <f t="shared" si="1"/>
        <v>11362.29264</v>
      </c>
    </row>
    <row r="12" spans="1:6" ht="19.5" customHeight="1">
      <c r="B12" s="79">
        <v>5</v>
      </c>
      <c r="C12" s="75">
        <f t="shared" si="0"/>
        <v>681.7375583999999</v>
      </c>
      <c r="D12" s="71">
        <f t="shared" si="1"/>
        <v>12044.0301984</v>
      </c>
    </row>
    <row r="13" spans="1:6" ht="19.5" customHeight="1">
      <c r="B13" s="79">
        <v>6</v>
      </c>
      <c r="C13" s="75">
        <f t="shared" si="0"/>
        <v>722.64181190399995</v>
      </c>
      <c r="D13" s="71">
        <f t="shared" si="1"/>
        <v>12766.672010303999</v>
      </c>
    </row>
    <row r="14" spans="1:6" ht="19.5" customHeight="1">
      <c r="B14" s="79">
        <v>7</v>
      </c>
      <c r="C14" s="75">
        <f t="shared" si="0"/>
        <v>766.00032061823993</v>
      </c>
      <c r="D14" s="71">
        <f t="shared" si="1"/>
        <v>13532.672330922238</v>
      </c>
    </row>
    <row r="15" spans="1:6" ht="19.5" customHeight="1">
      <c r="B15" s="79">
        <v>8</v>
      </c>
      <c r="C15" s="75">
        <f t="shared" si="0"/>
        <v>811.96033985533427</v>
      </c>
      <c r="D15" s="71">
        <f t="shared" si="1"/>
        <v>14344.632670777572</v>
      </c>
    </row>
    <row r="16" spans="1:6" ht="19.5" customHeight="1">
      <c r="B16" s="79">
        <v>9</v>
      </c>
      <c r="C16" s="75">
        <f t="shared" si="0"/>
        <v>860.67796024665427</v>
      </c>
      <c r="D16" s="71">
        <f t="shared" si="1"/>
        <v>15205.310631024226</v>
      </c>
    </row>
    <row r="17" spans="1:4" ht="19.5" customHeight="1" thickBot="1">
      <c r="B17" s="80">
        <v>10</v>
      </c>
      <c r="C17" s="76">
        <f t="shared" si="0"/>
        <v>912.31863786145345</v>
      </c>
      <c r="D17" s="86">
        <f t="shared" si="1"/>
        <v>16117.629268885679</v>
      </c>
    </row>
    <row r="19" spans="1:4" ht="15.75" thickBot="1"/>
    <row r="20" spans="1:4" ht="19.5" thickBot="1">
      <c r="A20" s="82" t="s">
        <v>57</v>
      </c>
      <c r="B20" s="82" t="s">
        <v>3</v>
      </c>
      <c r="C20" s="82" t="s">
        <v>29</v>
      </c>
      <c r="D20" s="83" t="s">
        <v>58</v>
      </c>
    </row>
    <row r="21" spans="1:4" ht="15.75">
      <c r="A21" s="17">
        <f>F3</f>
        <v>9000</v>
      </c>
      <c r="B21" s="24">
        <f>F4</f>
        <v>0.06</v>
      </c>
      <c r="C21" s="17">
        <f>F5</f>
        <v>10</v>
      </c>
      <c r="D21" s="84">
        <f>FV(B21,C21,0,-A21)</f>
        <v>16117.629268885692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51"/>
  <sheetViews>
    <sheetView showGridLines="0" topLeftCell="A19" zoomScale="85" zoomScaleNormal="85" workbookViewId="0">
      <selection activeCell="J40" sqref="J40"/>
    </sheetView>
  </sheetViews>
  <sheetFormatPr defaultRowHeight="15"/>
  <cols>
    <col min="2" max="2" width="10.42578125" customWidth="1"/>
    <col min="3" max="3" width="12.140625" customWidth="1"/>
    <col min="4" max="4" width="10.85546875" customWidth="1"/>
    <col min="5" max="5" width="18.28515625" customWidth="1"/>
  </cols>
  <sheetData>
    <row r="1" spans="1:8" ht="15.75">
      <c r="A1" s="19" t="s">
        <v>63</v>
      </c>
    </row>
    <row r="3" spans="1:8" ht="18.75">
      <c r="G3" s="117" t="s">
        <v>67</v>
      </c>
      <c r="H3" s="93">
        <v>9000</v>
      </c>
    </row>
    <row r="4" spans="1:8" ht="18.75">
      <c r="G4" s="117" t="s">
        <v>3</v>
      </c>
      <c r="H4" s="94">
        <v>0.06</v>
      </c>
    </row>
    <row r="5" spans="1:8" ht="18.75">
      <c r="G5" s="117" t="s">
        <v>29</v>
      </c>
      <c r="H5" s="93">
        <v>10</v>
      </c>
    </row>
    <row r="6" spans="1:8" ht="18.75">
      <c r="G6" s="117" t="s">
        <v>28</v>
      </c>
      <c r="H6" s="93">
        <v>4</v>
      </c>
    </row>
    <row r="7" spans="1:8" ht="15.75" thickBot="1"/>
    <row r="8" spans="1:8" ht="20.25" customHeight="1" thickBot="1">
      <c r="B8" s="114" t="s">
        <v>52</v>
      </c>
      <c r="C8" s="115" t="s">
        <v>65</v>
      </c>
      <c r="D8" s="116" t="s">
        <v>53</v>
      </c>
      <c r="E8" s="97" t="s">
        <v>66</v>
      </c>
    </row>
    <row r="9" spans="1:8" ht="20.25" customHeight="1">
      <c r="B9" s="129">
        <v>1</v>
      </c>
      <c r="C9" s="98">
        <v>39903</v>
      </c>
      <c r="D9" s="99">
        <f>H3*H4/4</f>
        <v>135</v>
      </c>
      <c r="E9" s="100">
        <f>H3+D9</f>
        <v>9135</v>
      </c>
    </row>
    <row r="10" spans="1:8" ht="20.25" customHeight="1">
      <c r="B10" s="130"/>
      <c r="C10" s="101">
        <v>39994</v>
      </c>
      <c r="D10" s="102">
        <f>E9*$H$4/$H$6</f>
        <v>137.02500000000001</v>
      </c>
      <c r="E10" s="103">
        <f>D10+E9</f>
        <v>9272.0249999999996</v>
      </c>
    </row>
    <row r="11" spans="1:8" ht="20.25" customHeight="1">
      <c r="B11" s="130"/>
      <c r="C11" s="101">
        <v>40086</v>
      </c>
      <c r="D11" s="102">
        <f t="shared" ref="D11:D48" si="0">E10*$H$4/$H$6</f>
        <v>139.08037499999998</v>
      </c>
      <c r="E11" s="103">
        <f t="shared" ref="E11:E48" si="1">D11+E10</f>
        <v>9411.1053749999992</v>
      </c>
    </row>
    <row r="12" spans="1:8" ht="20.25" customHeight="1" thickBot="1">
      <c r="B12" s="131"/>
      <c r="C12" s="104">
        <v>40178</v>
      </c>
      <c r="D12" s="105">
        <f t="shared" si="0"/>
        <v>141.16658062499999</v>
      </c>
      <c r="E12" s="106">
        <f t="shared" si="1"/>
        <v>9552.2719556249995</v>
      </c>
    </row>
    <row r="13" spans="1:8" ht="20.25" customHeight="1">
      <c r="B13" s="132">
        <v>2</v>
      </c>
      <c r="C13" s="107">
        <v>40268</v>
      </c>
      <c r="D13" s="108">
        <f t="shared" si="0"/>
        <v>143.28407933437498</v>
      </c>
      <c r="E13" s="109">
        <f t="shared" si="1"/>
        <v>9695.5560349593743</v>
      </c>
    </row>
    <row r="14" spans="1:8" ht="20.25" customHeight="1">
      <c r="B14" s="133"/>
      <c r="C14" s="110">
        <v>40359</v>
      </c>
      <c r="D14" s="75">
        <f t="shared" si="0"/>
        <v>145.43334052439062</v>
      </c>
      <c r="E14" s="71">
        <f t="shared" si="1"/>
        <v>9840.9893754837649</v>
      </c>
    </row>
    <row r="15" spans="1:8" ht="20.25" customHeight="1">
      <c r="B15" s="133"/>
      <c r="C15" s="110">
        <v>40451</v>
      </c>
      <c r="D15" s="75">
        <f t="shared" si="0"/>
        <v>147.61484063225646</v>
      </c>
      <c r="E15" s="71">
        <f t="shared" si="1"/>
        <v>9988.6042161160221</v>
      </c>
    </row>
    <row r="16" spans="1:8" ht="20.25" customHeight="1" thickBot="1">
      <c r="B16" s="134"/>
      <c r="C16" s="111">
        <v>40543</v>
      </c>
      <c r="D16" s="76">
        <f t="shared" si="0"/>
        <v>149.82906324174033</v>
      </c>
      <c r="E16" s="112">
        <f t="shared" si="1"/>
        <v>10138.433279357763</v>
      </c>
    </row>
    <row r="17" spans="2:5" ht="20.25" customHeight="1">
      <c r="B17" s="129">
        <v>3</v>
      </c>
      <c r="C17" s="98">
        <v>40633</v>
      </c>
      <c r="D17" s="99">
        <f t="shared" si="0"/>
        <v>152.07649919036643</v>
      </c>
      <c r="E17" s="100">
        <f t="shared" si="1"/>
        <v>10290.50977854813</v>
      </c>
    </row>
    <row r="18" spans="2:5" ht="20.25" customHeight="1">
      <c r="B18" s="130"/>
      <c r="C18" s="101">
        <v>40724</v>
      </c>
      <c r="D18" s="102">
        <f t="shared" si="0"/>
        <v>154.35764667822195</v>
      </c>
      <c r="E18" s="103">
        <f t="shared" si="1"/>
        <v>10444.867425226352</v>
      </c>
    </row>
    <row r="19" spans="2:5" ht="20.25" customHeight="1">
      <c r="B19" s="130"/>
      <c r="C19" s="101">
        <v>40816</v>
      </c>
      <c r="D19" s="102">
        <f t="shared" si="0"/>
        <v>156.67301137839527</v>
      </c>
      <c r="E19" s="103">
        <f t="shared" si="1"/>
        <v>10601.540436604748</v>
      </c>
    </row>
    <row r="20" spans="2:5" ht="20.25" customHeight="1" thickBot="1">
      <c r="B20" s="131"/>
      <c r="C20" s="104">
        <v>40908</v>
      </c>
      <c r="D20" s="105">
        <f t="shared" si="0"/>
        <v>159.0231065490712</v>
      </c>
      <c r="E20" s="106">
        <f t="shared" si="1"/>
        <v>10760.563543153819</v>
      </c>
    </row>
    <row r="21" spans="2:5" ht="20.25" customHeight="1">
      <c r="B21" s="132">
        <v>4</v>
      </c>
      <c r="C21" s="107">
        <v>40999</v>
      </c>
      <c r="D21" s="108">
        <f t="shared" si="0"/>
        <v>161.40845314730728</v>
      </c>
      <c r="E21" s="109">
        <f t="shared" si="1"/>
        <v>10921.971996301127</v>
      </c>
    </row>
    <row r="22" spans="2:5" ht="20.25" customHeight="1">
      <c r="B22" s="133"/>
      <c r="C22" s="110">
        <v>41090</v>
      </c>
      <c r="D22" s="75">
        <f t="shared" si="0"/>
        <v>163.82957994451689</v>
      </c>
      <c r="E22" s="71">
        <f t="shared" si="1"/>
        <v>11085.801576245643</v>
      </c>
    </row>
    <row r="23" spans="2:5" ht="20.25" customHeight="1">
      <c r="B23" s="133"/>
      <c r="C23" s="110">
        <v>41182</v>
      </c>
      <c r="D23" s="75">
        <f t="shared" si="0"/>
        <v>166.28702364368465</v>
      </c>
      <c r="E23" s="71">
        <f t="shared" si="1"/>
        <v>11252.088599889328</v>
      </c>
    </row>
    <row r="24" spans="2:5" ht="20.25" customHeight="1" thickBot="1">
      <c r="B24" s="134"/>
      <c r="C24" s="111">
        <v>41274</v>
      </c>
      <c r="D24" s="76">
        <f t="shared" si="0"/>
        <v>168.78132899833992</v>
      </c>
      <c r="E24" s="112">
        <f t="shared" si="1"/>
        <v>11420.869928887669</v>
      </c>
    </row>
    <row r="25" spans="2:5" ht="20.25" customHeight="1">
      <c r="B25" s="129">
        <v>5</v>
      </c>
      <c r="C25" s="98">
        <v>41364</v>
      </c>
      <c r="D25" s="99">
        <f t="shared" si="0"/>
        <v>171.31304893331503</v>
      </c>
      <c r="E25" s="100">
        <f t="shared" si="1"/>
        <v>11592.182977820983</v>
      </c>
    </row>
    <row r="26" spans="2:5" ht="20.25" customHeight="1">
      <c r="B26" s="130"/>
      <c r="C26" s="101">
        <v>41455</v>
      </c>
      <c r="D26" s="102">
        <f t="shared" si="0"/>
        <v>173.88274466731474</v>
      </c>
      <c r="E26" s="103">
        <f t="shared" si="1"/>
        <v>11766.065722488298</v>
      </c>
    </row>
    <row r="27" spans="2:5" ht="20.25" customHeight="1">
      <c r="B27" s="130"/>
      <c r="C27" s="101">
        <v>41547</v>
      </c>
      <c r="D27" s="102">
        <f t="shared" si="0"/>
        <v>176.49098583732447</v>
      </c>
      <c r="E27" s="103">
        <f t="shared" si="1"/>
        <v>11942.556708325623</v>
      </c>
    </row>
    <row r="28" spans="2:5" ht="20.25" customHeight="1" thickBot="1">
      <c r="B28" s="131"/>
      <c r="C28" s="104">
        <v>41639</v>
      </c>
      <c r="D28" s="105">
        <f t="shared" si="0"/>
        <v>179.13835062488434</v>
      </c>
      <c r="E28" s="106">
        <f t="shared" si="1"/>
        <v>12121.695058950507</v>
      </c>
    </row>
    <row r="29" spans="2:5" ht="20.25" customHeight="1">
      <c r="B29" s="132">
        <v>6</v>
      </c>
      <c r="C29" s="107">
        <v>41729</v>
      </c>
      <c r="D29" s="108">
        <f t="shared" si="0"/>
        <v>181.82542588425758</v>
      </c>
      <c r="E29" s="109">
        <f t="shared" si="1"/>
        <v>12303.520484834764</v>
      </c>
    </row>
    <row r="30" spans="2:5" ht="20.25" customHeight="1">
      <c r="B30" s="133"/>
      <c r="C30" s="110">
        <v>41820</v>
      </c>
      <c r="D30" s="75">
        <f t="shared" si="0"/>
        <v>184.55280727252145</v>
      </c>
      <c r="E30" s="71">
        <f t="shared" si="1"/>
        <v>12488.073292107285</v>
      </c>
    </row>
    <row r="31" spans="2:5" ht="20.25" customHeight="1">
      <c r="B31" s="133"/>
      <c r="C31" s="110">
        <v>41912</v>
      </c>
      <c r="D31" s="75">
        <f t="shared" si="0"/>
        <v>187.32109938160926</v>
      </c>
      <c r="E31" s="71">
        <f t="shared" si="1"/>
        <v>12675.394391488895</v>
      </c>
    </row>
    <row r="32" spans="2:5" ht="20.25" customHeight="1" thickBot="1">
      <c r="B32" s="134"/>
      <c r="C32" s="111">
        <v>42004</v>
      </c>
      <c r="D32" s="76">
        <f t="shared" si="0"/>
        <v>190.13091587233342</v>
      </c>
      <c r="E32" s="112">
        <f t="shared" si="1"/>
        <v>12865.525307361229</v>
      </c>
    </row>
    <row r="33" spans="2:5" ht="20.25" customHeight="1">
      <c r="B33" s="129">
        <v>7</v>
      </c>
      <c r="C33" s="98">
        <v>42094</v>
      </c>
      <c r="D33" s="99">
        <f t="shared" si="0"/>
        <v>192.98287961041842</v>
      </c>
      <c r="E33" s="100">
        <f t="shared" si="1"/>
        <v>13058.508186971649</v>
      </c>
    </row>
    <row r="34" spans="2:5" ht="20.25" customHeight="1">
      <c r="B34" s="130"/>
      <c r="C34" s="101">
        <v>42185</v>
      </c>
      <c r="D34" s="102">
        <f t="shared" si="0"/>
        <v>195.87762280457471</v>
      </c>
      <c r="E34" s="103">
        <f t="shared" si="1"/>
        <v>13254.385809776224</v>
      </c>
    </row>
    <row r="35" spans="2:5" ht="20.25" customHeight="1">
      <c r="B35" s="130"/>
      <c r="C35" s="101">
        <v>42277</v>
      </c>
      <c r="D35" s="102">
        <f t="shared" si="0"/>
        <v>198.81578714664334</v>
      </c>
      <c r="E35" s="103">
        <f t="shared" si="1"/>
        <v>13453.201596922867</v>
      </c>
    </row>
    <row r="36" spans="2:5" ht="20.25" customHeight="1" thickBot="1">
      <c r="B36" s="131"/>
      <c r="C36" s="104">
        <v>42369</v>
      </c>
      <c r="D36" s="105">
        <f t="shared" si="0"/>
        <v>201.798023953843</v>
      </c>
      <c r="E36" s="106">
        <f t="shared" si="1"/>
        <v>13654.99962087671</v>
      </c>
    </row>
    <row r="37" spans="2:5" ht="20.25" customHeight="1">
      <c r="B37" s="132">
        <v>8</v>
      </c>
      <c r="C37" s="107">
        <v>42460</v>
      </c>
      <c r="D37" s="108">
        <f t="shared" si="0"/>
        <v>204.82499431315063</v>
      </c>
      <c r="E37" s="109">
        <f t="shared" si="1"/>
        <v>13859.82461518986</v>
      </c>
    </row>
    <row r="38" spans="2:5" ht="20.25" customHeight="1">
      <c r="B38" s="133"/>
      <c r="C38" s="110">
        <v>42551</v>
      </c>
      <c r="D38" s="75">
        <f t="shared" si="0"/>
        <v>207.89736922784789</v>
      </c>
      <c r="E38" s="71">
        <f t="shared" si="1"/>
        <v>14067.721984417709</v>
      </c>
    </row>
    <row r="39" spans="2:5" ht="20.25" customHeight="1">
      <c r="B39" s="133"/>
      <c r="C39" s="110">
        <v>42643</v>
      </c>
      <c r="D39" s="75">
        <f t="shared" si="0"/>
        <v>211.01582976626563</v>
      </c>
      <c r="E39" s="71">
        <f t="shared" si="1"/>
        <v>14278.737814183974</v>
      </c>
    </row>
    <row r="40" spans="2:5" ht="20.25" customHeight="1" thickBot="1">
      <c r="B40" s="134"/>
      <c r="C40" s="111">
        <v>42735</v>
      </c>
      <c r="D40" s="76">
        <f t="shared" si="0"/>
        <v>214.18106721275961</v>
      </c>
      <c r="E40" s="112">
        <f t="shared" si="1"/>
        <v>14492.918881396734</v>
      </c>
    </row>
    <row r="41" spans="2:5" ht="20.25" customHeight="1">
      <c r="B41" s="129">
        <v>9</v>
      </c>
      <c r="C41" s="98">
        <v>42825</v>
      </c>
      <c r="D41" s="99">
        <f t="shared" si="0"/>
        <v>217.39378322095101</v>
      </c>
      <c r="E41" s="100">
        <f t="shared" si="1"/>
        <v>14710.312664617684</v>
      </c>
    </row>
    <row r="42" spans="2:5" ht="20.25" customHeight="1">
      <c r="B42" s="130"/>
      <c r="C42" s="101">
        <v>42916</v>
      </c>
      <c r="D42" s="102">
        <f t="shared" si="0"/>
        <v>220.65468996926526</v>
      </c>
      <c r="E42" s="103">
        <f t="shared" si="1"/>
        <v>14930.96735458695</v>
      </c>
    </row>
    <row r="43" spans="2:5" ht="20.25" customHeight="1">
      <c r="B43" s="130"/>
      <c r="C43" s="101">
        <v>43008</v>
      </c>
      <c r="D43" s="102">
        <f t="shared" si="0"/>
        <v>223.96451031880423</v>
      </c>
      <c r="E43" s="103">
        <f t="shared" si="1"/>
        <v>15154.931864905755</v>
      </c>
    </row>
    <row r="44" spans="2:5" ht="20.25" customHeight="1" thickBot="1">
      <c r="B44" s="131"/>
      <c r="C44" s="104">
        <v>43100</v>
      </c>
      <c r="D44" s="105">
        <f t="shared" si="0"/>
        <v>227.32397797358632</v>
      </c>
      <c r="E44" s="106">
        <f t="shared" si="1"/>
        <v>15382.255842879342</v>
      </c>
    </row>
    <row r="45" spans="2:5" ht="20.25" customHeight="1">
      <c r="B45" s="135">
        <v>10</v>
      </c>
      <c r="C45" s="113">
        <v>43190</v>
      </c>
      <c r="D45" s="74">
        <f t="shared" si="0"/>
        <v>230.73383764319013</v>
      </c>
      <c r="E45" s="72">
        <f t="shared" si="1"/>
        <v>15612.989680522533</v>
      </c>
    </row>
    <row r="46" spans="2:5" ht="20.25" customHeight="1">
      <c r="B46" s="133"/>
      <c r="C46" s="110">
        <v>43281</v>
      </c>
      <c r="D46" s="75">
        <f t="shared" si="0"/>
        <v>234.19484520783797</v>
      </c>
      <c r="E46" s="71">
        <f t="shared" si="1"/>
        <v>15847.18452573037</v>
      </c>
    </row>
    <row r="47" spans="2:5" ht="20.25" customHeight="1">
      <c r="B47" s="133"/>
      <c r="C47" s="110">
        <v>43373</v>
      </c>
      <c r="D47" s="75">
        <f t="shared" si="0"/>
        <v>237.70776788595555</v>
      </c>
      <c r="E47" s="71">
        <f t="shared" si="1"/>
        <v>16084.892293616325</v>
      </c>
    </row>
    <row r="48" spans="2:5" ht="20.25" customHeight="1" thickBot="1">
      <c r="B48" s="134"/>
      <c r="C48" s="111">
        <v>43465</v>
      </c>
      <c r="D48" s="76">
        <f t="shared" si="0"/>
        <v>241.27338440424487</v>
      </c>
      <c r="E48" s="118">
        <f t="shared" si="1"/>
        <v>16326.16567802057</v>
      </c>
    </row>
    <row r="49" spans="1:5" ht="15.75" thickBot="1"/>
    <row r="50" spans="1:5" ht="19.5" thickBot="1">
      <c r="A50" s="82" t="s">
        <v>64</v>
      </c>
      <c r="B50" s="82" t="s">
        <v>28</v>
      </c>
      <c r="C50" s="82" t="s">
        <v>3</v>
      </c>
      <c r="D50" s="82" t="s">
        <v>29</v>
      </c>
      <c r="E50" s="83" t="s">
        <v>58</v>
      </c>
    </row>
    <row r="51" spans="1:5" ht="15.75">
      <c r="A51" s="17">
        <f>H3</f>
        <v>9000</v>
      </c>
      <c r="B51" s="17">
        <f>H6</f>
        <v>4</v>
      </c>
      <c r="C51" s="24">
        <f>H4</f>
        <v>0.06</v>
      </c>
      <c r="D51" s="22">
        <f>H5</f>
        <v>10</v>
      </c>
      <c r="E51" s="119">
        <f>FV(C51/B51,B51*D51,0,-A51,0)</f>
        <v>16326.165678020474</v>
      </c>
    </row>
  </sheetData>
  <mergeCells count="10">
    <mergeCell ref="B33:B36"/>
    <mergeCell ref="B37:B40"/>
    <mergeCell ref="B41:B44"/>
    <mergeCell ref="B45:B48"/>
    <mergeCell ref="B9:B12"/>
    <mergeCell ref="B13:B16"/>
    <mergeCell ref="B17:B20"/>
    <mergeCell ref="B21:B24"/>
    <mergeCell ref="B25:B28"/>
    <mergeCell ref="B29:B3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5"/>
  <sheetViews>
    <sheetView showGridLines="0" workbookViewId="0">
      <selection activeCell="A11" sqref="A11:E12"/>
    </sheetView>
  </sheetViews>
  <sheetFormatPr defaultRowHeight="15"/>
  <cols>
    <col min="1" max="5" width="15" customWidth="1"/>
  </cols>
  <sheetData>
    <row r="1" spans="1:5" ht="18">
      <c r="A1" s="20" t="s">
        <v>35</v>
      </c>
    </row>
    <row r="2" spans="1:5" ht="18">
      <c r="A2" s="20"/>
    </row>
    <row r="3" spans="1:5" ht="15.75">
      <c r="A3" s="2" t="s">
        <v>26</v>
      </c>
      <c r="B3" t="s">
        <v>33</v>
      </c>
    </row>
    <row r="4" spans="1:5" ht="15.75">
      <c r="A4" s="2" t="s">
        <v>3</v>
      </c>
      <c r="B4" t="s">
        <v>27</v>
      </c>
    </row>
    <row r="5" spans="1:5" ht="15.75">
      <c r="A5" s="2" t="s">
        <v>29</v>
      </c>
      <c r="B5" t="s">
        <v>6</v>
      </c>
    </row>
    <row r="6" spans="1:5" ht="15.75">
      <c r="A6" s="2" t="s">
        <v>20</v>
      </c>
      <c r="B6" t="s">
        <v>34</v>
      </c>
    </row>
    <row r="7" spans="1:5" ht="15.75">
      <c r="A7" s="2" t="s">
        <v>28</v>
      </c>
      <c r="B7" t="s">
        <v>31</v>
      </c>
    </row>
    <row r="8" spans="1:5" ht="15.75">
      <c r="A8" s="2" t="s">
        <v>36</v>
      </c>
      <c r="B8" t="s">
        <v>37</v>
      </c>
    </row>
    <row r="10" spans="1:5" ht="15.75" thickBot="1"/>
    <row r="11" spans="1:5" ht="25.5" customHeight="1" thickBot="1">
      <c r="A11" s="1" t="s">
        <v>32</v>
      </c>
      <c r="B11" s="1" t="s">
        <v>3</v>
      </c>
      <c r="C11" s="1" t="s">
        <v>29</v>
      </c>
      <c r="D11" s="15" t="s">
        <v>36</v>
      </c>
      <c r="E11" s="3" t="s">
        <v>12</v>
      </c>
    </row>
    <row r="12" spans="1:5" ht="25.5" customHeight="1">
      <c r="A12" s="28">
        <v>15000</v>
      </c>
      <c r="B12" s="28">
        <v>0.05</v>
      </c>
      <c r="C12" s="28">
        <v>3</v>
      </c>
      <c r="D12" s="28">
        <f>2/12</f>
        <v>0.16666666666666666</v>
      </c>
      <c r="E12" s="29">
        <f>A12*((1+B12)^C12)*(1+D12*B12)</f>
        <v>17509.078125000004</v>
      </c>
    </row>
    <row r="13" spans="1:5" ht="25.5" customHeight="1" thickBot="1"/>
    <row r="14" spans="1:5" ht="25.5" customHeight="1" thickBot="1">
      <c r="A14" s="15" t="s">
        <v>12</v>
      </c>
      <c r="B14" s="1" t="s">
        <v>3</v>
      </c>
      <c r="C14" s="1" t="s">
        <v>29</v>
      </c>
      <c r="D14" s="15" t="s">
        <v>36</v>
      </c>
      <c r="E14" s="3" t="s">
        <v>32</v>
      </c>
    </row>
    <row r="15" spans="1:5" ht="25.5" customHeight="1">
      <c r="A15" s="28">
        <v>17500</v>
      </c>
      <c r="B15" s="28">
        <v>0.05</v>
      </c>
      <c r="C15" s="28">
        <v>3</v>
      </c>
      <c r="D15" s="28">
        <f>2/12</f>
        <v>0.16666666666666666</v>
      </c>
      <c r="E15" s="29">
        <f>A15/((1+B15)^C15)*(1+D15*B15)</f>
        <v>15243.134290753336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19"/>
  <sheetViews>
    <sheetView showGridLines="0" workbookViewId="0">
      <selection activeCell="J15" sqref="J15"/>
    </sheetView>
  </sheetViews>
  <sheetFormatPr defaultRowHeight="15"/>
  <cols>
    <col min="1" max="1" width="9.28515625" bestFit="1" customWidth="1"/>
    <col min="2" max="2" width="17.85546875" customWidth="1"/>
    <col min="3" max="3" width="12.5703125" customWidth="1"/>
    <col min="4" max="4" width="13.85546875" customWidth="1"/>
    <col min="5" max="5" width="11.85546875" bestFit="1" customWidth="1"/>
    <col min="8" max="8" width="12" bestFit="1" customWidth="1"/>
  </cols>
  <sheetData>
    <row r="1" spans="1:8" ht="18.75">
      <c r="A1" s="93" t="s">
        <v>60</v>
      </c>
    </row>
    <row r="3" spans="1:8" ht="18.75">
      <c r="G3" s="96" t="s">
        <v>62</v>
      </c>
      <c r="H3" s="93">
        <v>9000</v>
      </c>
    </row>
    <row r="4" spans="1:8" ht="18.75">
      <c r="G4" s="96" t="s">
        <v>3</v>
      </c>
      <c r="H4" s="94">
        <v>0.06</v>
      </c>
    </row>
    <row r="5" spans="1:8" ht="18.75">
      <c r="G5" s="96" t="s">
        <v>29</v>
      </c>
      <c r="H5" s="93">
        <v>7</v>
      </c>
    </row>
    <row r="6" spans="1:8" ht="18.75">
      <c r="G6" s="96" t="s">
        <v>36</v>
      </c>
      <c r="H6" s="95">
        <f>5/12</f>
        <v>0.41666666666666669</v>
      </c>
    </row>
    <row r="7" spans="1:8" ht="15.75" thickBot="1"/>
    <row r="8" spans="1:8" ht="23.25" customHeight="1" thickBot="1">
      <c r="B8" s="77" t="s">
        <v>52</v>
      </c>
      <c r="C8" s="73" t="s">
        <v>53</v>
      </c>
      <c r="D8" s="92" t="s">
        <v>54</v>
      </c>
    </row>
    <row r="9" spans="1:8" ht="23.25" customHeight="1">
      <c r="B9" s="78">
        <v>1</v>
      </c>
      <c r="C9" s="74">
        <f>H3*H4</f>
        <v>540</v>
      </c>
      <c r="D9" s="72">
        <f>H3+C9</f>
        <v>9540</v>
      </c>
    </row>
    <row r="10" spans="1:8" ht="23.25" customHeight="1">
      <c r="B10" s="79">
        <v>2</v>
      </c>
      <c r="C10" s="75">
        <f>D9*$H$4</f>
        <v>572.4</v>
      </c>
      <c r="D10" s="71">
        <f>D9+C10</f>
        <v>10112.4</v>
      </c>
    </row>
    <row r="11" spans="1:8" ht="23.25" customHeight="1">
      <c r="B11" s="79">
        <v>3</v>
      </c>
      <c r="C11" s="75">
        <f t="shared" ref="C11:C15" si="0">D10*$H$4</f>
        <v>606.74399999999991</v>
      </c>
      <c r="D11" s="71">
        <f t="shared" ref="D11:D16" si="1">D10+C11</f>
        <v>10719.144</v>
      </c>
    </row>
    <row r="12" spans="1:8" ht="23.25" customHeight="1">
      <c r="B12" s="79">
        <v>4</v>
      </c>
      <c r="C12" s="75">
        <f t="shared" si="0"/>
        <v>643.14864</v>
      </c>
      <c r="D12" s="71">
        <f t="shared" si="1"/>
        <v>11362.29264</v>
      </c>
    </row>
    <row r="13" spans="1:8" ht="23.25" customHeight="1">
      <c r="B13" s="79">
        <v>5</v>
      </c>
      <c r="C13" s="75">
        <f t="shared" si="0"/>
        <v>681.7375583999999</v>
      </c>
      <c r="D13" s="71">
        <f t="shared" si="1"/>
        <v>12044.0301984</v>
      </c>
    </row>
    <row r="14" spans="1:8" ht="23.25" customHeight="1">
      <c r="B14" s="79">
        <v>6</v>
      </c>
      <c r="C14" s="75">
        <f t="shared" si="0"/>
        <v>722.64181190399995</v>
      </c>
      <c r="D14" s="71">
        <f t="shared" si="1"/>
        <v>12766.672010303999</v>
      </c>
    </row>
    <row r="15" spans="1:8" ht="23.25" customHeight="1">
      <c r="B15" s="79">
        <v>7</v>
      </c>
      <c r="C15" s="75">
        <f t="shared" si="0"/>
        <v>766.00032061823993</v>
      </c>
      <c r="D15" s="71">
        <f t="shared" si="1"/>
        <v>13532.672330922238</v>
      </c>
    </row>
    <row r="16" spans="1:8" ht="23.25" customHeight="1" thickBot="1">
      <c r="B16" s="80" t="s">
        <v>61</v>
      </c>
      <c r="C16" s="76">
        <f>D15*H6*H4</f>
        <v>338.31680827305593</v>
      </c>
      <c r="D16" s="91">
        <f t="shared" si="1"/>
        <v>13870.989139195293</v>
      </c>
    </row>
    <row r="17" spans="1:5" ht="15.75" thickBot="1"/>
    <row r="18" spans="1:5" ht="19.5" thickBot="1">
      <c r="A18" s="82" t="s">
        <v>57</v>
      </c>
      <c r="B18" s="82" t="s">
        <v>3</v>
      </c>
      <c r="C18" s="82" t="s">
        <v>29</v>
      </c>
      <c r="D18" s="82" t="s">
        <v>36</v>
      </c>
      <c r="E18" s="83" t="s">
        <v>58</v>
      </c>
    </row>
    <row r="19" spans="1:5" ht="15.75">
      <c r="A19" s="87">
        <f>H3</f>
        <v>9000</v>
      </c>
      <c r="B19" s="89">
        <f>H4</f>
        <v>0.06</v>
      </c>
      <c r="C19" s="87">
        <f>H5</f>
        <v>7</v>
      </c>
      <c r="D19" s="90">
        <f>H6</f>
        <v>0.41666666666666669</v>
      </c>
      <c r="E19" s="88">
        <f>A19*((1+B19)^C19)*(1+D19*B19)</f>
        <v>13870.989139195302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Projekt</vt:lpstr>
      <vt:lpstr>Jednoduché úrokovanie</vt:lpstr>
      <vt:lpstr>Jednoduché úrokovanie - príklad</vt:lpstr>
      <vt:lpstr>Diskont</vt:lpstr>
      <vt:lpstr>Zložené úrokovanie</vt:lpstr>
      <vt:lpstr>Zložené úrokovanie - príklad 1</vt:lpstr>
      <vt:lpstr>Zložené úrokovanie - príklad 2</vt:lpstr>
      <vt:lpstr>Zmiešané úrokovanie</vt:lpstr>
      <vt:lpstr>Zmiešané úrokovanie - príklad</vt:lpstr>
      <vt:lpstr>'Zložené úrokovanie - príklad 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pijan</dc:creator>
  <cp:lastModifiedBy>XP-SP2</cp:lastModifiedBy>
  <dcterms:created xsi:type="dcterms:W3CDTF">2012-03-19T16:16:31Z</dcterms:created>
  <dcterms:modified xsi:type="dcterms:W3CDTF">2012-10-30T08:10:48Z</dcterms:modified>
</cp:coreProperties>
</file>