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345" windowWidth="15480" windowHeight="11640" tabRatio="956"/>
  </bookViews>
  <sheets>
    <sheet name="Projekt" sheetId="11" r:id="rId1"/>
    <sheet name="Krátkodobé sporenie predlehotné" sheetId="1" r:id="rId2"/>
    <sheet name="Kr.sporenie predlehotné príklad" sheetId="6" r:id="rId3"/>
    <sheet name="Krátkodobé sporenie polehotné" sheetId="2" r:id="rId4"/>
    <sheet name="Kr.sporenie polehotné príklad" sheetId="7" r:id="rId5"/>
    <sheet name="Dlhodobé sporenie predlehotné" sheetId="3" r:id="rId6"/>
    <sheet name="Dl.sporenie predlehotné príklad" sheetId="8" r:id="rId7"/>
    <sheet name="Dlhodobé sporenie polehotné" sheetId="4" r:id="rId8"/>
    <sheet name="Dl.sporenie polehotné príklad" sheetId="9" r:id="rId9"/>
    <sheet name="Kombinácia kr. a dlh. sporenia" sheetId="5" r:id="rId10"/>
    <sheet name="Kombinácia - príklad" sheetId="10" r:id="rId11"/>
  </sheets>
  <calcPr calcId="125725"/>
</workbook>
</file>

<file path=xl/calcChain.xml><?xml version="1.0" encoding="utf-8"?>
<calcChain xmlns="http://schemas.openxmlformats.org/spreadsheetml/2006/main">
  <c r="L41" i="10"/>
  <c r="P41" s="1"/>
  <c r="D34"/>
  <c r="E34"/>
  <c r="F34"/>
  <c r="G34"/>
  <c r="H34"/>
  <c r="I34"/>
  <c r="J34"/>
  <c r="K34"/>
  <c r="L34"/>
  <c r="M34"/>
  <c r="N34"/>
  <c r="O34"/>
  <c r="D35"/>
  <c r="E35"/>
  <c r="F35"/>
  <c r="G35"/>
  <c r="H35"/>
  <c r="I35"/>
  <c r="J35"/>
  <c r="K35"/>
  <c r="L35"/>
  <c r="M35"/>
  <c r="N35"/>
  <c r="O35"/>
  <c r="D37"/>
  <c r="E37"/>
  <c r="F37"/>
  <c r="G37"/>
  <c r="H37"/>
  <c r="I37"/>
  <c r="J37"/>
  <c r="K37"/>
  <c r="L37"/>
  <c r="M37"/>
  <c r="N37"/>
  <c r="O37"/>
  <c r="D38"/>
  <c r="E38"/>
  <c r="F38"/>
  <c r="G38"/>
  <c r="H38"/>
  <c r="I38"/>
  <c r="J38"/>
  <c r="K38"/>
  <c r="L38"/>
  <c r="M38"/>
  <c r="N38"/>
  <c r="O38"/>
  <c r="D22"/>
  <c r="E22"/>
  <c r="F22"/>
  <c r="G22"/>
  <c r="H22"/>
  <c r="I22"/>
  <c r="J22"/>
  <c r="K22"/>
  <c r="L22"/>
  <c r="M22"/>
  <c r="N22"/>
  <c r="O22"/>
  <c r="D23"/>
  <c r="E23"/>
  <c r="F23"/>
  <c r="G23"/>
  <c r="H23"/>
  <c r="I23"/>
  <c r="J23"/>
  <c r="K23"/>
  <c r="L23"/>
  <c r="M23"/>
  <c r="N23"/>
  <c r="O23"/>
  <c r="D25"/>
  <c r="E25"/>
  <c r="F25"/>
  <c r="G25"/>
  <c r="H25"/>
  <c r="I25"/>
  <c r="J25"/>
  <c r="K25"/>
  <c r="L25"/>
  <c r="M25"/>
  <c r="N25"/>
  <c r="O25"/>
  <c r="D26"/>
  <c r="E26"/>
  <c r="F26"/>
  <c r="G26"/>
  <c r="H26"/>
  <c r="I26"/>
  <c r="J26"/>
  <c r="K26"/>
  <c r="L26"/>
  <c r="M26"/>
  <c r="N26"/>
  <c r="O26"/>
  <c r="D28"/>
  <c r="E28"/>
  <c r="F28"/>
  <c r="G28"/>
  <c r="H28"/>
  <c r="I28"/>
  <c r="J28"/>
  <c r="K28"/>
  <c r="L28"/>
  <c r="M28"/>
  <c r="N28"/>
  <c r="O28"/>
  <c r="D29"/>
  <c r="E29"/>
  <c r="F29"/>
  <c r="G29"/>
  <c r="H29"/>
  <c r="I29"/>
  <c r="J29"/>
  <c r="K29"/>
  <c r="L29"/>
  <c r="M29"/>
  <c r="N29"/>
  <c r="O29"/>
  <c r="D31"/>
  <c r="E31"/>
  <c r="F31"/>
  <c r="G31"/>
  <c r="H31"/>
  <c r="I31"/>
  <c r="J31"/>
  <c r="K31"/>
  <c r="L31"/>
  <c r="M31"/>
  <c r="N31"/>
  <c r="O31"/>
  <c r="D32"/>
  <c r="E32"/>
  <c r="F32"/>
  <c r="G32"/>
  <c r="H32"/>
  <c r="I32"/>
  <c r="J32"/>
  <c r="K32"/>
  <c r="L32"/>
  <c r="M32"/>
  <c r="N32"/>
  <c r="O32"/>
  <c r="D16"/>
  <c r="E16"/>
  <c r="F16"/>
  <c r="G16"/>
  <c r="H16"/>
  <c r="I16"/>
  <c r="J16"/>
  <c r="K16"/>
  <c r="L16"/>
  <c r="M16"/>
  <c r="N16"/>
  <c r="O16"/>
  <c r="D17"/>
  <c r="E17"/>
  <c r="F17"/>
  <c r="G17"/>
  <c r="H17"/>
  <c r="I17"/>
  <c r="J17"/>
  <c r="K17"/>
  <c r="L17"/>
  <c r="M17"/>
  <c r="N17"/>
  <c r="O17"/>
  <c r="D19"/>
  <c r="E19"/>
  <c r="F19"/>
  <c r="G19"/>
  <c r="H19"/>
  <c r="I19"/>
  <c r="J19"/>
  <c r="K19"/>
  <c r="L19"/>
  <c r="M19"/>
  <c r="N19"/>
  <c r="O19"/>
  <c r="D20"/>
  <c r="E20"/>
  <c r="F20"/>
  <c r="G20"/>
  <c r="H20"/>
  <c r="I20"/>
  <c r="J20"/>
  <c r="K20"/>
  <c r="L20"/>
  <c r="M20"/>
  <c r="N20"/>
  <c r="O20"/>
  <c r="O13"/>
  <c r="O14" s="1"/>
  <c r="N13"/>
  <c r="N14" s="1"/>
  <c r="M13"/>
  <c r="M14" s="1"/>
  <c r="L13"/>
  <c r="L14" s="1"/>
  <c r="K13"/>
  <c r="K14" s="1"/>
  <c r="J13"/>
  <c r="J14" s="1"/>
  <c r="I13"/>
  <c r="I14" s="1"/>
  <c r="H13"/>
  <c r="H14" s="1"/>
  <c r="G13"/>
  <c r="G14" s="1"/>
  <c r="F13"/>
  <c r="F14" s="1"/>
  <c r="E13"/>
  <c r="E14" s="1"/>
  <c r="D13"/>
  <c r="D14" s="1"/>
  <c r="E10"/>
  <c r="E11" s="1"/>
  <c r="F10"/>
  <c r="F11" s="1"/>
  <c r="G10"/>
  <c r="G11" s="1"/>
  <c r="H10"/>
  <c r="H11" s="1"/>
  <c r="I10"/>
  <c r="I11" s="1"/>
  <c r="J10"/>
  <c r="J11" s="1"/>
  <c r="K10"/>
  <c r="K11" s="1"/>
  <c r="L10"/>
  <c r="L11" s="1"/>
  <c r="M10"/>
  <c r="M11" s="1"/>
  <c r="N10"/>
  <c r="N11" s="1"/>
  <c r="O10"/>
  <c r="O11" s="1"/>
  <c r="D10"/>
  <c r="D20" i="9"/>
  <c r="D10"/>
  <c r="D11" s="1"/>
  <c r="D12" s="1"/>
  <c r="D13" s="1"/>
  <c r="D14" s="1"/>
  <c r="D15" s="1"/>
  <c r="D16" s="1"/>
  <c r="D17" s="1"/>
  <c r="D9"/>
  <c r="D8"/>
  <c r="C17"/>
  <c r="C16"/>
  <c r="C15"/>
  <c r="C14"/>
  <c r="C13"/>
  <c r="C12"/>
  <c r="C11"/>
  <c r="C10"/>
  <c r="C9"/>
  <c r="C8"/>
  <c r="D20" i="8"/>
  <c r="D10"/>
  <c r="D11" s="1"/>
  <c r="D12" s="1"/>
  <c r="D13" s="1"/>
  <c r="D14" s="1"/>
  <c r="D15" s="1"/>
  <c r="D16" s="1"/>
  <c r="D17" s="1"/>
  <c r="D9"/>
  <c r="D8"/>
  <c r="C9"/>
  <c r="C10"/>
  <c r="C11"/>
  <c r="C12"/>
  <c r="C13"/>
  <c r="C14"/>
  <c r="C15"/>
  <c r="C16"/>
  <c r="C17"/>
  <c r="C8"/>
  <c r="E22" i="7"/>
  <c r="D9"/>
  <c r="D10"/>
  <c r="D11"/>
  <c r="D12"/>
  <c r="D13"/>
  <c r="D14"/>
  <c r="D15"/>
  <c r="D16"/>
  <c r="D17"/>
  <c r="D18"/>
  <c r="D19"/>
  <c r="D8"/>
  <c r="C9"/>
  <c r="C10"/>
  <c r="C11"/>
  <c r="C12"/>
  <c r="C13"/>
  <c r="C14"/>
  <c r="C15"/>
  <c r="C16"/>
  <c r="C17"/>
  <c r="C18"/>
  <c r="C19"/>
  <c r="C8"/>
  <c r="E22" i="6"/>
  <c r="E19"/>
  <c r="D10"/>
  <c r="D11"/>
  <c r="D12"/>
  <c r="D13"/>
  <c r="D14"/>
  <c r="D15"/>
  <c r="D16"/>
  <c r="D17"/>
  <c r="D18"/>
  <c r="D19"/>
  <c r="D9"/>
  <c r="D8"/>
  <c r="C9"/>
  <c r="C10"/>
  <c r="C11"/>
  <c r="C12"/>
  <c r="C13"/>
  <c r="C14"/>
  <c r="C15"/>
  <c r="C16"/>
  <c r="C17"/>
  <c r="C18"/>
  <c r="C19"/>
  <c r="C8"/>
  <c r="D11" i="10" l="1"/>
  <c r="P9" s="1"/>
  <c r="P12" s="1"/>
  <c r="P15" s="1"/>
  <c r="P18" s="1"/>
  <c r="P21" s="1"/>
  <c r="P24" s="1"/>
  <c r="P27" s="1"/>
  <c r="P30" s="1"/>
  <c r="P33" s="1"/>
  <c r="P36" s="1"/>
  <c r="E19" i="7"/>
  <c r="E30" i="5"/>
  <c r="E27"/>
  <c r="E19"/>
  <c r="E16"/>
  <c r="E24"/>
  <c r="E13"/>
  <c r="D16" i="4"/>
  <c r="D13"/>
  <c r="D10"/>
  <c r="D16" i="3" l="1"/>
  <c r="D13"/>
  <c r="D10"/>
  <c r="D16" i="2"/>
  <c r="D13"/>
  <c r="D10"/>
  <c r="D16" i="1"/>
  <c r="D13"/>
  <c r="D10"/>
</calcChain>
</file>

<file path=xl/sharedStrings.xml><?xml version="1.0" encoding="utf-8"?>
<sst xmlns="http://schemas.openxmlformats.org/spreadsheetml/2006/main" count="209" uniqueCount="35">
  <si>
    <t>Krátkodobé sporenie predlehotné</t>
  </si>
  <si>
    <t>i</t>
  </si>
  <si>
    <t>Ročná úroková sadzba v stotinách</t>
  </si>
  <si>
    <r>
      <rPr>
        <b/>
        <sz val="12"/>
        <rFont val="Arial CE"/>
        <family val="2"/>
        <charset val="238"/>
      </rPr>
      <t>S´</t>
    </r>
    <r>
      <rPr>
        <b/>
        <vertAlign val="subscript"/>
        <sz val="12"/>
        <rFont val="Arial CE"/>
        <family val="2"/>
        <charset val="238"/>
      </rPr>
      <t>x</t>
    </r>
  </si>
  <si>
    <t>Budúca hodnota sporenia</t>
  </si>
  <si>
    <t>x</t>
  </si>
  <si>
    <t>Počet vkladov v rámci úrokovacieho obdobia</t>
  </si>
  <si>
    <t>m</t>
  </si>
  <si>
    <t>Výška platby</t>
  </si>
  <si>
    <t>Krátkodobé sporenie polehotné</t>
  </si>
  <si>
    <r>
      <t>S</t>
    </r>
    <r>
      <rPr>
        <b/>
        <vertAlign val="subscript"/>
        <sz val="12"/>
        <rFont val="Arial CE"/>
        <family val="2"/>
        <charset val="238"/>
      </rPr>
      <t>x</t>
    </r>
  </si>
  <si>
    <t>Dlhodobé sporenie predlehotné</t>
  </si>
  <si>
    <t>S´</t>
  </si>
  <si>
    <t>a</t>
  </si>
  <si>
    <t>Výška platby - anuita</t>
  </si>
  <si>
    <t>n</t>
  </si>
  <si>
    <t>Počet úrokovacích období</t>
  </si>
  <si>
    <t>Dlhodobé sporenie polehotné</t>
  </si>
  <si>
    <t>S</t>
  </si>
  <si>
    <t>Kombinácia krátkodobého a dlhodobého sporenia</t>
  </si>
  <si>
    <t>Budúca hodnota sporenia dlhodobého krátkodobého predlehotného</t>
  </si>
  <si>
    <t>Budúca hodnota sporenia dlhodobého krátkodobého polehotného</t>
  </si>
  <si>
    <t>Aká bude nasporená čiastka na konci roka, ak si na začiatku mesiaca ukladáme 300 € pri úrokovej sadzbe 4,2% p.a.?</t>
  </si>
  <si>
    <t>mesiac</t>
  </si>
  <si>
    <t>vklad</t>
  </si>
  <si>
    <t>Aká bude nasporená čiastka na konci roka, ak si na konci mesiaca ukladáme 300 € pri úrokovej sadzbe 4,2% p.a.?</t>
  </si>
  <si>
    <t>Koľko nasporíme za 10 rokov pri úrokovej sadzbe 4%  p.a. s ročným pripisovaním úrokov ak si na začiatku každého roka ukladáme 1200 € ?</t>
  </si>
  <si>
    <t>úrok</t>
  </si>
  <si>
    <t>stav na účte na konci roka</t>
  </si>
  <si>
    <t>rok</t>
  </si>
  <si>
    <t>Koľko nasporíme za 10 rokov pri úrokovej sadzbe 4%  p.a. s ročným pripisovaním úrokov ak si na konci každého roka ukladáme 1200 € ?</t>
  </si>
  <si>
    <t>Koľko nasporíme za 10 rokov, ak si budeme pravidelne koncom každého mesiaca odkladať 200 € pri úrokovej sadzbe 4% p.a s ročným pripisovaním úrokov ?</t>
  </si>
  <si>
    <t xml:space="preserve">ITMS kód Projektu: 26110130344 </t>
  </si>
  <si>
    <t xml:space="preserve">„Moderné vzdelávanie pre vedomostnú spoločnosť / Projekt je spolufinancovaný zo zdrojov EÚ“ </t>
  </si>
  <si>
    <t>Učíme inovatíne, kreatíne a hravo - učíme pre život a prax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</si>
</sst>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#,##0.00\ &quot;€&quot;"/>
  </numFmts>
  <fonts count="15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vertAlign val="subscript"/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5" fillId="0" borderId="0" xfId="0" applyFont="1"/>
    <xf numFmtId="2" fontId="4" fillId="3" borderId="0" xfId="0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8" fillId="0" borderId="0" xfId="0" applyFont="1"/>
    <xf numFmtId="164" fontId="0" fillId="0" borderId="4" xfId="1" applyFont="1" applyBorder="1" applyAlignment="1">
      <alignment horizontal="center"/>
    </xf>
    <xf numFmtId="164" fontId="0" fillId="0" borderId="8" xfId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9" fillId="6" borderId="6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164" fontId="7" fillId="0" borderId="0" xfId="1" applyFont="1" applyAlignment="1">
      <alignment horizontal="center"/>
    </xf>
    <xf numFmtId="0" fontId="7" fillId="5" borderId="19" xfId="0" applyFont="1" applyFill="1" applyBorder="1" applyAlignment="1">
      <alignment horizontal="center" vertical="center"/>
    </xf>
    <xf numFmtId="164" fontId="0" fillId="7" borderId="8" xfId="1" applyFont="1" applyFill="1" applyBorder="1" applyAlignment="1">
      <alignment horizontal="center"/>
    </xf>
    <xf numFmtId="164" fontId="0" fillId="7" borderId="4" xfId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3" xfId="1" applyFont="1" applyBorder="1" applyAlignment="1">
      <alignment horizontal="center"/>
    </xf>
    <xf numFmtId="164" fontId="0" fillId="0" borderId="14" xfId="1" applyFont="1" applyBorder="1" applyAlignment="1">
      <alignment horizontal="center"/>
    </xf>
    <xf numFmtId="164" fontId="0" fillId="0" borderId="15" xfId="1" applyFont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0" fillId="0" borderId="3" xfId="1" applyFont="1" applyBorder="1"/>
    <xf numFmtId="164" fontId="0" fillId="0" borderId="5" xfId="1" applyFont="1" applyBorder="1"/>
    <xf numFmtId="0" fontId="0" fillId="0" borderId="14" xfId="0" applyBorder="1"/>
    <xf numFmtId="0" fontId="0" fillId="0" borderId="15" xfId="0" applyBorder="1"/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64" fontId="0" fillId="0" borderId="2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164" fontId="0" fillId="0" borderId="21" xfId="1" applyFont="1" applyBorder="1" applyAlignment="1">
      <alignment horizontal="center"/>
    </xf>
    <xf numFmtId="0" fontId="11" fillId="0" borderId="0" xfId="0" applyFont="1"/>
    <xf numFmtId="0" fontId="7" fillId="5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0" fillId="0" borderId="4" xfId="1" applyFont="1" applyBorder="1" applyAlignment="1">
      <alignment horizontal="center" vertical="center"/>
    </xf>
    <xf numFmtId="164" fontId="9" fillId="6" borderId="24" xfId="1" applyFont="1" applyFill="1" applyBorder="1" applyAlignment="1">
      <alignment horizontal="center" vertical="center"/>
    </xf>
    <xf numFmtId="164" fontId="9" fillId="6" borderId="25" xfId="1" applyFont="1" applyFill="1" applyBorder="1" applyAlignment="1">
      <alignment horizontal="center" vertical="center"/>
    </xf>
    <xf numFmtId="164" fontId="9" fillId="6" borderId="22" xfId="1" applyFont="1" applyFill="1" applyBorder="1" applyAlignment="1">
      <alignment horizontal="center" vertical="center"/>
    </xf>
    <xf numFmtId="164" fontId="0" fillId="0" borderId="8" xfId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</cellXfs>
  <cellStyles count="3">
    <cellStyle name="meny" xfId="1" builtinId="4"/>
    <cellStyle name="normálne" xfId="0" builtinId="0"/>
    <cellStyle name="Percentá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142875</xdr:rowOff>
    </xdr:from>
    <xdr:to>
      <xdr:col>2</xdr:col>
      <xdr:colOff>98676</xdr:colOff>
      <xdr:row>5</xdr:row>
      <xdr:rowOff>89151</xdr:rowOff>
    </xdr:to>
    <xdr:pic>
      <xdr:nvPicPr>
        <xdr:cNvPr id="2" name="Obrázo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tretch>
          <a:fillRect/>
        </a:stretch>
      </xdr:blipFill>
      <xdr:spPr>
        <a:xfrm>
          <a:off x="419100" y="142875"/>
          <a:ext cx="898776" cy="89877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152400</xdr:rowOff>
    </xdr:from>
    <xdr:to>
      <xdr:col>3</xdr:col>
      <xdr:colOff>599288</xdr:colOff>
      <xdr:row>5</xdr:row>
      <xdr:rowOff>99308</xdr:rowOff>
    </xdr:to>
    <xdr:pic>
      <xdr:nvPicPr>
        <xdr:cNvPr id="3" name="Obrázo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tretch>
          <a:fillRect/>
        </a:stretch>
      </xdr:blipFill>
      <xdr:spPr>
        <a:xfrm>
          <a:off x="1457325" y="152400"/>
          <a:ext cx="970763" cy="899408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2</xdr:row>
      <xdr:rowOff>95250</xdr:rowOff>
    </xdr:from>
    <xdr:to>
      <xdr:col>6</xdr:col>
      <xdr:colOff>462731</xdr:colOff>
      <xdr:row>4</xdr:row>
      <xdr:rowOff>69957</xdr:rowOff>
    </xdr:to>
    <xdr:pic>
      <xdr:nvPicPr>
        <xdr:cNvPr id="4" name="Obrázo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tretch>
          <a:fillRect/>
        </a:stretch>
      </xdr:blipFill>
      <xdr:spPr>
        <a:xfrm>
          <a:off x="2571750" y="476250"/>
          <a:ext cx="1548581" cy="355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11"/>
  <sheetViews>
    <sheetView tabSelected="1" workbookViewId="0">
      <selection activeCell="B8" sqref="B8:K11"/>
    </sheetView>
  </sheetViews>
  <sheetFormatPr defaultRowHeight="15"/>
  <sheetData>
    <row r="8" spans="2:11" ht="15.75">
      <c r="B8" s="54" t="s">
        <v>34</v>
      </c>
      <c r="C8" s="54"/>
      <c r="D8" s="54"/>
      <c r="E8" s="54"/>
      <c r="F8" s="54"/>
      <c r="G8" s="54"/>
    </row>
    <row r="9" spans="2:11" ht="15.75">
      <c r="B9" s="43" t="s">
        <v>32</v>
      </c>
      <c r="C9" s="54"/>
      <c r="D9" s="54"/>
      <c r="E9" s="54"/>
      <c r="F9" s="54"/>
      <c r="G9" s="54"/>
    </row>
    <row r="11" spans="2:11">
      <c r="B11" s="53" t="s">
        <v>33</v>
      </c>
      <c r="C11" s="53"/>
      <c r="D11" s="53"/>
      <c r="E11" s="53"/>
      <c r="F11" s="53"/>
      <c r="G11" s="53"/>
      <c r="H11" s="53"/>
      <c r="I11" s="53"/>
      <c r="J11" s="53"/>
      <c r="K11" s="5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showGridLines="0" workbookViewId="0">
      <selection activeCell="E13" sqref="E13"/>
    </sheetView>
  </sheetViews>
  <sheetFormatPr defaultRowHeight="15"/>
  <cols>
    <col min="1" max="5" width="14.5703125" customWidth="1"/>
  </cols>
  <sheetData>
    <row r="1" spans="1:5" ht="19.5">
      <c r="A1" s="8" t="s">
        <v>19</v>
      </c>
    </row>
    <row r="4" spans="1:5" ht="15.75">
      <c r="A4" s="3" t="s">
        <v>12</v>
      </c>
      <c r="B4" s="2" t="s">
        <v>20</v>
      </c>
    </row>
    <row r="5" spans="1:5" ht="15.75">
      <c r="A5" s="3" t="s">
        <v>18</v>
      </c>
      <c r="B5" s="2" t="s">
        <v>21</v>
      </c>
      <c r="C5" s="2"/>
    </row>
    <row r="6" spans="1:5" ht="15.75">
      <c r="A6" s="1" t="s">
        <v>1</v>
      </c>
      <c r="B6" s="2" t="s">
        <v>2</v>
      </c>
      <c r="C6" s="2"/>
    </row>
    <row r="7" spans="1:5" ht="15.75">
      <c r="A7" s="1" t="s">
        <v>5</v>
      </c>
      <c r="B7" s="2" t="s">
        <v>8</v>
      </c>
      <c r="C7" s="2"/>
    </row>
    <row r="8" spans="1:5" ht="15.75">
      <c r="A8" s="1" t="s">
        <v>7</v>
      </c>
      <c r="B8" s="2" t="s">
        <v>6</v>
      </c>
      <c r="C8" s="2"/>
    </row>
    <row r="9" spans="1:5" ht="15.75">
      <c r="A9" s="1" t="s">
        <v>15</v>
      </c>
      <c r="B9" s="2" t="s">
        <v>16</v>
      </c>
      <c r="C9" s="2"/>
    </row>
    <row r="10" spans="1:5" ht="15.75">
      <c r="A10" s="1"/>
      <c r="B10" s="2"/>
      <c r="C10" s="2"/>
    </row>
    <row r="11" spans="1:5" ht="15.75" thickBot="1"/>
    <row r="12" spans="1:5" ht="16.5" thickBot="1">
      <c r="A12" s="1" t="s">
        <v>5</v>
      </c>
      <c r="B12" s="1" t="s">
        <v>7</v>
      </c>
      <c r="C12" s="1" t="s">
        <v>15</v>
      </c>
      <c r="D12" s="1" t="s">
        <v>1</v>
      </c>
      <c r="E12" s="5" t="s">
        <v>12</v>
      </c>
    </row>
    <row r="13" spans="1:5" ht="15.75">
      <c r="A13" s="4">
        <v>200</v>
      </c>
      <c r="B13" s="4">
        <v>12</v>
      </c>
      <c r="C13" s="4">
        <v>5</v>
      </c>
      <c r="D13" s="4">
        <v>0.05</v>
      </c>
      <c r="E13" s="6">
        <f>B13*A13*(1+(B13+1)/(2*B13)*D13)*((1+D13)^C13-1)/D13</f>
        <v>13620.681031250006</v>
      </c>
    </row>
    <row r="14" spans="1:5" ht="16.5" thickBot="1">
      <c r="A14" s="4"/>
      <c r="B14" s="4"/>
      <c r="C14" s="4"/>
      <c r="D14" s="4"/>
      <c r="E14" s="4"/>
    </row>
    <row r="15" spans="1:5" ht="16.5" thickBot="1">
      <c r="A15" s="3" t="s">
        <v>12</v>
      </c>
      <c r="B15" s="1" t="s">
        <v>7</v>
      </c>
      <c r="C15" s="1" t="s">
        <v>15</v>
      </c>
      <c r="D15" s="1" t="s">
        <v>1</v>
      </c>
      <c r="E15" s="5" t="s">
        <v>5</v>
      </c>
    </row>
    <row r="16" spans="1:5" ht="15.75">
      <c r="A16" s="4">
        <v>13000</v>
      </c>
      <c r="B16" s="4">
        <v>12</v>
      </c>
      <c r="C16" s="4">
        <v>5</v>
      </c>
      <c r="D16" s="4">
        <v>0.05</v>
      </c>
      <c r="E16" s="6">
        <f>(A16*D16)/(B16*(1+(B16+1)/(2*B16)*D16)*((1+D16)^C16-1))</f>
        <v>190.88619680872088</v>
      </c>
    </row>
    <row r="17" spans="1:5" ht="15.75" thickBot="1"/>
    <row r="18" spans="1:5" ht="16.5" thickBot="1">
      <c r="A18" s="3" t="s">
        <v>12</v>
      </c>
      <c r="B18" s="1" t="s">
        <v>5</v>
      </c>
      <c r="C18" s="1" t="s">
        <v>7</v>
      </c>
      <c r="D18" s="1" t="s">
        <v>1</v>
      </c>
      <c r="E18" s="5" t="s">
        <v>15</v>
      </c>
    </row>
    <row r="19" spans="1:5" ht="15.75">
      <c r="A19" s="4">
        <v>13620.68</v>
      </c>
      <c r="B19" s="4">
        <v>200</v>
      </c>
      <c r="C19" s="4">
        <v>12</v>
      </c>
      <c r="D19" s="4">
        <v>0.05</v>
      </c>
      <c r="E19" s="9">
        <f>LN(A19*D19/(C19*B19*(1+(C19+1)/(2*C19)*D19))+1)/LN(1+D19)</f>
        <v>4.9999996640781337</v>
      </c>
    </row>
    <row r="22" spans="1:5" ht="15.75" thickBot="1"/>
    <row r="23" spans="1:5" ht="16.5" thickBot="1">
      <c r="A23" s="1" t="s">
        <v>5</v>
      </c>
      <c r="B23" s="1" t="s">
        <v>7</v>
      </c>
      <c r="C23" s="1" t="s">
        <v>15</v>
      </c>
      <c r="D23" s="1" t="s">
        <v>1</v>
      </c>
      <c r="E23" s="5" t="s">
        <v>18</v>
      </c>
    </row>
    <row r="24" spans="1:5" ht="15.75">
      <c r="A24" s="4">
        <v>200</v>
      </c>
      <c r="B24" s="4">
        <v>12</v>
      </c>
      <c r="C24" s="4">
        <v>5</v>
      </c>
      <c r="D24" s="4">
        <v>0.05</v>
      </c>
      <c r="E24" s="10">
        <f>B24*A24*(1+(B24-1)/(2*B24)*D24)*((1+D24)^C24-1)/D24</f>
        <v>13565.424718750006</v>
      </c>
    </row>
    <row r="25" spans="1:5" ht="15.75" thickBot="1"/>
    <row r="26" spans="1:5" ht="16.5" thickBot="1">
      <c r="A26" s="3" t="s">
        <v>18</v>
      </c>
      <c r="B26" s="1" t="s">
        <v>7</v>
      </c>
      <c r="C26" s="1" t="s">
        <v>15</v>
      </c>
      <c r="D26" s="1" t="s">
        <v>1</v>
      </c>
      <c r="E26" s="5" t="s">
        <v>5</v>
      </c>
    </row>
    <row r="27" spans="1:5" ht="15.75">
      <c r="A27" s="4">
        <v>13000</v>
      </c>
      <c r="B27" s="4">
        <v>12</v>
      </c>
      <c r="C27" s="4">
        <v>5</v>
      </c>
      <c r="D27" s="4">
        <v>0.05</v>
      </c>
      <c r="E27" s="10">
        <f>(A27*D27)/(B27*(1+(B27-1)/(2*B27)*D27)*((1+D27)^C27-1))</f>
        <v>191.66373732525332</v>
      </c>
    </row>
    <row r="28" spans="1:5" ht="15.75" thickBot="1"/>
    <row r="29" spans="1:5" ht="16.5" thickBot="1">
      <c r="A29" s="3" t="s">
        <v>18</v>
      </c>
      <c r="B29" s="1" t="s">
        <v>5</v>
      </c>
      <c r="C29" s="1" t="s">
        <v>7</v>
      </c>
      <c r="D29" s="1" t="s">
        <v>1</v>
      </c>
      <c r="E29" s="5" t="s">
        <v>15</v>
      </c>
    </row>
    <row r="30" spans="1:5" ht="15.75">
      <c r="A30" s="4">
        <v>13562.42</v>
      </c>
      <c r="B30" s="4">
        <v>200</v>
      </c>
      <c r="C30" s="4">
        <v>12</v>
      </c>
      <c r="D30" s="4">
        <v>0.05</v>
      </c>
      <c r="E30" s="10">
        <f>LN(A30*D30/(C30*B30*(1+(C30-1)/(2*C30)*D30))+1)/LN(1+D30)</f>
        <v>4.9990172252896663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41"/>
  <sheetViews>
    <sheetView showGridLines="0" workbookViewId="0">
      <selection activeCell="J4" sqref="J4"/>
    </sheetView>
  </sheetViews>
  <sheetFormatPr defaultRowHeight="15"/>
  <cols>
    <col min="2" max="3" width="9.7109375" customWidth="1"/>
    <col min="4" max="15" width="10.140625" customWidth="1"/>
    <col min="16" max="16" width="18.85546875" customWidth="1"/>
  </cols>
  <sheetData>
    <row r="1" spans="1:16" ht="15.75">
      <c r="A1" s="11" t="s">
        <v>31</v>
      </c>
    </row>
    <row r="3" spans="1:16">
      <c r="I3" t="s">
        <v>13</v>
      </c>
      <c r="J3">
        <v>200</v>
      </c>
    </row>
    <row r="4" spans="1:16">
      <c r="I4" t="s">
        <v>15</v>
      </c>
      <c r="J4">
        <v>10</v>
      </c>
    </row>
    <row r="5" spans="1:16">
      <c r="I5" t="s">
        <v>7</v>
      </c>
      <c r="J5">
        <v>12</v>
      </c>
    </row>
    <row r="6" spans="1:16">
      <c r="I6" t="s">
        <v>1</v>
      </c>
      <c r="J6">
        <v>0.04</v>
      </c>
    </row>
    <row r="7" spans="1:16" ht="15.75" thickBot="1"/>
    <row r="8" spans="1:16" ht="30.75" thickBot="1">
      <c r="B8" s="36" t="s">
        <v>29</v>
      </c>
      <c r="C8" s="37"/>
      <c r="D8" s="44" t="s">
        <v>23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21" t="s">
        <v>28</v>
      </c>
    </row>
    <row r="9" spans="1:16">
      <c r="B9" s="45">
        <v>1</v>
      </c>
      <c r="C9" s="38"/>
      <c r="D9" s="39">
        <v>1</v>
      </c>
      <c r="E9" s="39">
        <v>2</v>
      </c>
      <c r="F9" s="39">
        <v>3</v>
      </c>
      <c r="G9" s="39">
        <v>4</v>
      </c>
      <c r="H9" s="39">
        <v>5</v>
      </c>
      <c r="I9" s="39">
        <v>6</v>
      </c>
      <c r="J9" s="39">
        <v>7</v>
      </c>
      <c r="K9" s="39">
        <v>8</v>
      </c>
      <c r="L9" s="39">
        <v>9</v>
      </c>
      <c r="M9" s="39">
        <v>10</v>
      </c>
      <c r="N9" s="39">
        <v>11</v>
      </c>
      <c r="O9" s="39">
        <v>12</v>
      </c>
      <c r="P9" s="52">
        <f>SUM(D10:O10)+SUM(D11:O11)</f>
        <v>2444</v>
      </c>
    </row>
    <row r="10" spans="1:16">
      <c r="B10" s="46"/>
      <c r="C10" s="34" t="s">
        <v>24</v>
      </c>
      <c r="D10" s="32">
        <f>$J$3</f>
        <v>200</v>
      </c>
      <c r="E10" s="32">
        <f t="shared" ref="E10:O10" si="0">$J$3</f>
        <v>200</v>
      </c>
      <c r="F10" s="32">
        <f t="shared" si="0"/>
        <v>200</v>
      </c>
      <c r="G10" s="32">
        <f t="shared" si="0"/>
        <v>200</v>
      </c>
      <c r="H10" s="32">
        <f t="shared" si="0"/>
        <v>200</v>
      </c>
      <c r="I10" s="32">
        <f t="shared" si="0"/>
        <v>200</v>
      </c>
      <c r="J10" s="32">
        <f t="shared" si="0"/>
        <v>200</v>
      </c>
      <c r="K10" s="32">
        <f t="shared" si="0"/>
        <v>200</v>
      </c>
      <c r="L10" s="32">
        <f t="shared" si="0"/>
        <v>200</v>
      </c>
      <c r="M10" s="32">
        <f t="shared" si="0"/>
        <v>200</v>
      </c>
      <c r="N10" s="32">
        <f t="shared" si="0"/>
        <v>200</v>
      </c>
      <c r="O10" s="32">
        <f t="shared" si="0"/>
        <v>200</v>
      </c>
      <c r="P10" s="48"/>
    </row>
    <row r="11" spans="1:16">
      <c r="B11" s="46"/>
      <c r="C11" s="34" t="s">
        <v>27</v>
      </c>
      <c r="D11" s="32">
        <f>D10*$J$6/$J$5*($J$5-D9)</f>
        <v>7.333333333333333</v>
      </c>
      <c r="E11" s="32">
        <f t="shared" ref="E11:O11" si="1">E10*$J$6/$J$5*($J$5-E9)</f>
        <v>6.6666666666666661</v>
      </c>
      <c r="F11" s="32">
        <f t="shared" si="1"/>
        <v>6</v>
      </c>
      <c r="G11" s="32">
        <f t="shared" si="1"/>
        <v>5.333333333333333</v>
      </c>
      <c r="H11" s="32">
        <f t="shared" si="1"/>
        <v>4.6666666666666661</v>
      </c>
      <c r="I11" s="32">
        <f t="shared" si="1"/>
        <v>4</v>
      </c>
      <c r="J11" s="32">
        <f t="shared" si="1"/>
        <v>3.333333333333333</v>
      </c>
      <c r="K11" s="32">
        <f t="shared" si="1"/>
        <v>2.6666666666666665</v>
      </c>
      <c r="L11" s="32">
        <f t="shared" si="1"/>
        <v>2</v>
      </c>
      <c r="M11" s="32">
        <f t="shared" si="1"/>
        <v>1.3333333333333333</v>
      </c>
      <c r="N11" s="32">
        <f t="shared" si="1"/>
        <v>0.66666666666666663</v>
      </c>
      <c r="O11" s="32">
        <f t="shared" si="1"/>
        <v>0</v>
      </c>
      <c r="P11" s="48"/>
    </row>
    <row r="12" spans="1:16">
      <c r="B12" s="46">
        <v>2</v>
      </c>
      <c r="C12" s="38"/>
      <c r="D12" s="38">
        <v>1</v>
      </c>
      <c r="E12" s="38">
        <v>2</v>
      </c>
      <c r="F12" s="38">
        <v>3</v>
      </c>
      <c r="G12" s="38">
        <v>4</v>
      </c>
      <c r="H12" s="38">
        <v>5</v>
      </c>
      <c r="I12" s="38">
        <v>6</v>
      </c>
      <c r="J12" s="38">
        <v>7</v>
      </c>
      <c r="K12" s="38">
        <v>8</v>
      </c>
      <c r="L12" s="38">
        <v>9</v>
      </c>
      <c r="M12" s="38">
        <v>10</v>
      </c>
      <c r="N12" s="38">
        <v>11</v>
      </c>
      <c r="O12" s="38">
        <v>12</v>
      </c>
      <c r="P12" s="48">
        <f>SUM(D13:O13)+SUM(D14:O14)+P9*(1+$J$6)</f>
        <v>4985.76</v>
      </c>
    </row>
    <row r="13" spans="1:16">
      <c r="B13" s="46"/>
      <c r="C13" s="34" t="s">
        <v>24</v>
      </c>
      <c r="D13" s="32">
        <f>$J$3</f>
        <v>200</v>
      </c>
      <c r="E13" s="32">
        <f t="shared" ref="E13:O13" si="2">$J$3</f>
        <v>200</v>
      </c>
      <c r="F13" s="32">
        <f t="shared" si="2"/>
        <v>200</v>
      </c>
      <c r="G13" s="32">
        <f t="shared" si="2"/>
        <v>200</v>
      </c>
      <c r="H13" s="32">
        <f t="shared" si="2"/>
        <v>200</v>
      </c>
      <c r="I13" s="32">
        <f t="shared" si="2"/>
        <v>200</v>
      </c>
      <c r="J13" s="32">
        <f t="shared" si="2"/>
        <v>200</v>
      </c>
      <c r="K13" s="32">
        <f t="shared" si="2"/>
        <v>200</v>
      </c>
      <c r="L13" s="32">
        <f t="shared" si="2"/>
        <v>200</v>
      </c>
      <c r="M13" s="32">
        <f t="shared" si="2"/>
        <v>200</v>
      </c>
      <c r="N13" s="32">
        <f t="shared" si="2"/>
        <v>200</v>
      </c>
      <c r="O13" s="32">
        <f t="shared" si="2"/>
        <v>200</v>
      </c>
      <c r="P13" s="48"/>
    </row>
    <row r="14" spans="1:16">
      <c r="B14" s="46"/>
      <c r="C14" s="34" t="s">
        <v>27</v>
      </c>
      <c r="D14" s="32">
        <f>D13*$J$6/$J$5*($J$5-D12)</f>
        <v>7.333333333333333</v>
      </c>
      <c r="E14" s="32">
        <f t="shared" ref="E14" si="3">E13*$J$6/$J$5*($J$5-E12)</f>
        <v>6.6666666666666661</v>
      </c>
      <c r="F14" s="32">
        <f t="shared" ref="F14" si="4">F13*$J$6/$J$5*($J$5-F12)</f>
        <v>6</v>
      </c>
      <c r="G14" s="32">
        <f t="shared" ref="G14" si="5">G13*$J$6/$J$5*($J$5-G12)</f>
        <v>5.333333333333333</v>
      </c>
      <c r="H14" s="32">
        <f t="shared" ref="H14" si="6">H13*$J$6/$J$5*($J$5-H12)</f>
        <v>4.6666666666666661</v>
      </c>
      <c r="I14" s="32">
        <f t="shared" ref="I14" si="7">I13*$J$6/$J$5*($J$5-I12)</f>
        <v>4</v>
      </c>
      <c r="J14" s="32">
        <f t="shared" ref="J14" si="8">J13*$J$6/$J$5*($J$5-J12)</f>
        <v>3.333333333333333</v>
      </c>
      <c r="K14" s="32">
        <f t="shared" ref="K14" si="9">K13*$J$6/$J$5*($J$5-K12)</f>
        <v>2.6666666666666665</v>
      </c>
      <c r="L14" s="32">
        <f t="shared" ref="L14" si="10">L13*$J$6/$J$5*($J$5-L12)</f>
        <v>2</v>
      </c>
      <c r="M14" s="32">
        <f t="shared" ref="M14" si="11">M13*$J$6/$J$5*($J$5-M12)</f>
        <v>1.3333333333333333</v>
      </c>
      <c r="N14" s="32">
        <f t="shared" ref="N14" si="12">N13*$J$6/$J$5*($J$5-N12)</f>
        <v>0.66666666666666663</v>
      </c>
      <c r="O14" s="32">
        <f t="shared" ref="O14" si="13">O13*$J$6/$J$5*($J$5-O12)</f>
        <v>0</v>
      </c>
      <c r="P14" s="48"/>
    </row>
    <row r="15" spans="1:16">
      <c r="B15" s="46">
        <v>3</v>
      </c>
      <c r="C15" s="38"/>
      <c r="D15" s="38">
        <v>1</v>
      </c>
      <c r="E15" s="38">
        <v>2</v>
      </c>
      <c r="F15" s="38">
        <v>3</v>
      </c>
      <c r="G15" s="38">
        <v>4</v>
      </c>
      <c r="H15" s="38">
        <v>5</v>
      </c>
      <c r="I15" s="38">
        <v>6</v>
      </c>
      <c r="J15" s="38">
        <v>7</v>
      </c>
      <c r="K15" s="38">
        <v>8</v>
      </c>
      <c r="L15" s="38">
        <v>9</v>
      </c>
      <c r="M15" s="38">
        <v>10</v>
      </c>
      <c r="N15" s="38">
        <v>11</v>
      </c>
      <c r="O15" s="38">
        <v>12</v>
      </c>
      <c r="P15" s="48">
        <f>SUM(D16:O16)+SUM(D17:O17)+P12*(1+$J$6)</f>
        <v>7629.1904000000004</v>
      </c>
    </row>
    <row r="16" spans="1:16">
      <c r="B16" s="46"/>
      <c r="C16" s="34" t="s">
        <v>24</v>
      </c>
      <c r="D16" s="32">
        <f>$J$3</f>
        <v>200</v>
      </c>
      <c r="E16" s="32">
        <f t="shared" ref="E16:O16" si="14">$J$3</f>
        <v>200</v>
      </c>
      <c r="F16" s="32">
        <f t="shared" si="14"/>
        <v>200</v>
      </c>
      <c r="G16" s="32">
        <f t="shared" si="14"/>
        <v>200</v>
      </c>
      <c r="H16" s="32">
        <f t="shared" si="14"/>
        <v>200</v>
      </c>
      <c r="I16" s="32">
        <f t="shared" si="14"/>
        <v>200</v>
      </c>
      <c r="J16" s="32">
        <f t="shared" si="14"/>
        <v>200</v>
      </c>
      <c r="K16" s="32">
        <f t="shared" si="14"/>
        <v>200</v>
      </c>
      <c r="L16" s="32">
        <f t="shared" si="14"/>
        <v>200</v>
      </c>
      <c r="M16" s="32">
        <f t="shared" si="14"/>
        <v>200</v>
      </c>
      <c r="N16" s="32">
        <f t="shared" si="14"/>
        <v>200</v>
      </c>
      <c r="O16" s="32">
        <f t="shared" si="14"/>
        <v>200</v>
      </c>
      <c r="P16" s="48"/>
    </row>
    <row r="17" spans="2:16">
      <c r="B17" s="46"/>
      <c r="C17" s="34" t="s">
        <v>27</v>
      </c>
      <c r="D17" s="32">
        <f>D16*$J$6/$J$5*($J$5-D15)</f>
        <v>7.333333333333333</v>
      </c>
      <c r="E17" s="32">
        <f t="shared" ref="E17" si="15">E16*$J$6/$J$5*($J$5-E15)</f>
        <v>6.6666666666666661</v>
      </c>
      <c r="F17" s="32">
        <f t="shared" ref="F17" si="16">F16*$J$6/$J$5*($J$5-F15)</f>
        <v>6</v>
      </c>
      <c r="G17" s="32">
        <f t="shared" ref="G17" si="17">G16*$J$6/$J$5*($J$5-G15)</f>
        <v>5.333333333333333</v>
      </c>
      <c r="H17" s="32">
        <f t="shared" ref="H17" si="18">H16*$J$6/$J$5*($J$5-H15)</f>
        <v>4.6666666666666661</v>
      </c>
      <c r="I17" s="32">
        <f t="shared" ref="I17" si="19">I16*$J$6/$J$5*($J$5-I15)</f>
        <v>4</v>
      </c>
      <c r="J17" s="32">
        <f t="shared" ref="J17" si="20">J16*$J$6/$J$5*($J$5-J15)</f>
        <v>3.333333333333333</v>
      </c>
      <c r="K17" s="32">
        <f t="shared" ref="K17" si="21">K16*$J$6/$J$5*($J$5-K15)</f>
        <v>2.6666666666666665</v>
      </c>
      <c r="L17" s="32">
        <f t="shared" ref="L17" si="22">L16*$J$6/$J$5*($J$5-L15)</f>
        <v>2</v>
      </c>
      <c r="M17" s="32">
        <f t="shared" ref="M17" si="23">M16*$J$6/$J$5*($J$5-M15)</f>
        <v>1.3333333333333333</v>
      </c>
      <c r="N17" s="32">
        <f t="shared" ref="N17" si="24">N16*$J$6/$J$5*($J$5-N15)</f>
        <v>0.66666666666666663</v>
      </c>
      <c r="O17" s="32">
        <f t="shared" ref="O17" si="25">O16*$J$6/$J$5*($J$5-O15)</f>
        <v>0</v>
      </c>
      <c r="P17" s="48"/>
    </row>
    <row r="18" spans="2:16">
      <c r="B18" s="46">
        <v>4</v>
      </c>
      <c r="C18" s="38"/>
      <c r="D18" s="38">
        <v>1</v>
      </c>
      <c r="E18" s="38">
        <v>2</v>
      </c>
      <c r="F18" s="38">
        <v>3</v>
      </c>
      <c r="G18" s="38">
        <v>4</v>
      </c>
      <c r="H18" s="38">
        <v>5</v>
      </c>
      <c r="I18" s="38">
        <v>6</v>
      </c>
      <c r="J18" s="38">
        <v>7</v>
      </c>
      <c r="K18" s="38">
        <v>8</v>
      </c>
      <c r="L18" s="38">
        <v>9</v>
      </c>
      <c r="M18" s="38">
        <v>10</v>
      </c>
      <c r="N18" s="38">
        <v>11</v>
      </c>
      <c r="O18" s="38">
        <v>12</v>
      </c>
      <c r="P18" s="48">
        <f t="shared" ref="P18" si="26">SUM(D19:O19)+SUM(D20:O20)+P15*(1+$J$6)</f>
        <v>10378.358016000002</v>
      </c>
    </row>
    <row r="19" spans="2:16">
      <c r="B19" s="46"/>
      <c r="C19" s="34" t="s">
        <v>24</v>
      </c>
      <c r="D19" s="32">
        <f>$J$3</f>
        <v>200</v>
      </c>
      <c r="E19" s="32">
        <f t="shared" ref="E19:O19" si="27">$J$3</f>
        <v>200</v>
      </c>
      <c r="F19" s="32">
        <f t="shared" si="27"/>
        <v>200</v>
      </c>
      <c r="G19" s="32">
        <f t="shared" si="27"/>
        <v>200</v>
      </c>
      <c r="H19" s="32">
        <f t="shared" si="27"/>
        <v>200</v>
      </c>
      <c r="I19" s="32">
        <f t="shared" si="27"/>
        <v>200</v>
      </c>
      <c r="J19" s="32">
        <f t="shared" si="27"/>
        <v>200</v>
      </c>
      <c r="K19" s="32">
        <f t="shared" si="27"/>
        <v>200</v>
      </c>
      <c r="L19" s="32">
        <f t="shared" si="27"/>
        <v>200</v>
      </c>
      <c r="M19" s="32">
        <f t="shared" si="27"/>
        <v>200</v>
      </c>
      <c r="N19" s="32">
        <f t="shared" si="27"/>
        <v>200</v>
      </c>
      <c r="O19" s="32">
        <f t="shared" si="27"/>
        <v>200</v>
      </c>
      <c r="P19" s="48"/>
    </row>
    <row r="20" spans="2:16">
      <c r="B20" s="46"/>
      <c r="C20" s="34" t="s">
        <v>27</v>
      </c>
      <c r="D20" s="32">
        <f>D19*$J$6/$J$5*($J$5-D18)</f>
        <v>7.333333333333333</v>
      </c>
      <c r="E20" s="32">
        <f t="shared" ref="E20" si="28">E19*$J$6/$J$5*($J$5-E18)</f>
        <v>6.6666666666666661</v>
      </c>
      <c r="F20" s="32">
        <f t="shared" ref="F20" si="29">F19*$J$6/$J$5*($J$5-F18)</f>
        <v>6</v>
      </c>
      <c r="G20" s="32">
        <f t="shared" ref="G20" si="30">G19*$J$6/$J$5*($J$5-G18)</f>
        <v>5.333333333333333</v>
      </c>
      <c r="H20" s="32">
        <f t="shared" ref="H20" si="31">H19*$J$6/$J$5*($J$5-H18)</f>
        <v>4.6666666666666661</v>
      </c>
      <c r="I20" s="32">
        <f t="shared" ref="I20" si="32">I19*$J$6/$J$5*($J$5-I18)</f>
        <v>4</v>
      </c>
      <c r="J20" s="32">
        <f t="shared" ref="J20" si="33">J19*$J$6/$J$5*($J$5-J18)</f>
        <v>3.333333333333333</v>
      </c>
      <c r="K20" s="32">
        <f t="shared" ref="K20" si="34">K19*$J$6/$J$5*($J$5-K18)</f>
        <v>2.6666666666666665</v>
      </c>
      <c r="L20" s="32">
        <f t="shared" ref="L20" si="35">L19*$J$6/$J$5*($J$5-L18)</f>
        <v>2</v>
      </c>
      <c r="M20" s="32">
        <f t="shared" ref="M20" si="36">M19*$J$6/$J$5*($J$5-M18)</f>
        <v>1.3333333333333333</v>
      </c>
      <c r="N20" s="32">
        <f t="shared" ref="N20" si="37">N19*$J$6/$J$5*($J$5-N18)</f>
        <v>0.66666666666666663</v>
      </c>
      <c r="O20" s="32">
        <f t="shared" ref="O20" si="38">O19*$J$6/$J$5*($J$5-O18)</f>
        <v>0</v>
      </c>
      <c r="P20" s="48"/>
    </row>
    <row r="21" spans="2:16">
      <c r="B21" s="46">
        <v>5</v>
      </c>
      <c r="C21" s="38"/>
      <c r="D21" s="38">
        <v>1</v>
      </c>
      <c r="E21" s="38">
        <v>2</v>
      </c>
      <c r="F21" s="38">
        <v>3</v>
      </c>
      <c r="G21" s="38">
        <v>4</v>
      </c>
      <c r="H21" s="38">
        <v>5</v>
      </c>
      <c r="I21" s="38">
        <v>6</v>
      </c>
      <c r="J21" s="38">
        <v>7</v>
      </c>
      <c r="K21" s="38">
        <v>8</v>
      </c>
      <c r="L21" s="38">
        <v>9</v>
      </c>
      <c r="M21" s="38">
        <v>10</v>
      </c>
      <c r="N21" s="38">
        <v>11</v>
      </c>
      <c r="O21" s="38">
        <v>12</v>
      </c>
      <c r="P21" s="48">
        <f t="shared" ref="P21" si="39">SUM(D22:O22)+SUM(D23:O23)+P18*(1+$J$6)</f>
        <v>13237.492336640002</v>
      </c>
    </row>
    <row r="22" spans="2:16">
      <c r="B22" s="46"/>
      <c r="C22" s="34" t="s">
        <v>24</v>
      </c>
      <c r="D22" s="32">
        <f>$J$3</f>
        <v>200</v>
      </c>
      <c r="E22" s="32">
        <f t="shared" ref="E22:O22" si="40">$J$3</f>
        <v>200</v>
      </c>
      <c r="F22" s="32">
        <f t="shared" si="40"/>
        <v>200</v>
      </c>
      <c r="G22" s="32">
        <f t="shared" si="40"/>
        <v>200</v>
      </c>
      <c r="H22" s="32">
        <f t="shared" si="40"/>
        <v>200</v>
      </c>
      <c r="I22" s="32">
        <f t="shared" si="40"/>
        <v>200</v>
      </c>
      <c r="J22" s="32">
        <f t="shared" si="40"/>
        <v>200</v>
      </c>
      <c r="K22" s="32">
        <f t="shared" si="40"/>
        <v>200</v>
      </c>
      <c r="L22" s="32">
        <f t="shared" si="40"/>
        <v>200</v>
      </c>
      <c r="M22" s="32">
        <f t="shared" si="40"/>
        <v>200</v>
      </c>
      <c r="N22" s="32">
        <f t="shared" si="40"/>
        <v>200</v>
      </c>
      <c r="O22" s="32">
        <f t="shared" si="40"/>
        <v>200</v>
      </c>
      <c r="P22" s="48"/>
    </row>
    <row r="23" spans="2:16">
      <c r="B23" s="46"/>
      <c r="C23" s="34" t="s">
        <v>27</v>
      </c>
      <c r="D23" s="32">
        <f>D22*$J$6/$J$5*($J$5-D21)</f>
        <v>7.333333333333333</v>
      </c>
      <c r="E23" s="32">
        <f t="shared" ref="E23" si="41">E22*$J$6/$J$5*($J$5-E21)</f>
        <v>6.6666666666666661</v>
      </c>
      <c r="F23" s="32">
        <f t="shared" ref="F23" si="42">F22*$J$6/$J$5*($J$5-F21)</f>
        <v>6</v>
      </c>
      <c r="G23" s="32">
        <f t="shared" ref="G23" si="43">G22*$J$6/$J$5*($J$5-G21)</f>
        <v>5.333333333333333</v>
      </c>
      <c r="H23" s="32">
        <f t="shared" ref="H23" si="44">H22*$J$6/$J$5*($J$5-H21)</f>
        <v>4.6666666666666661</v>
      </c>
      <c r="I23" s="32">
        <f t="shared" ref="I23" si="45">I22*$J$6/$J$5*($J$5-I21)</f>
        <v>4</v>
      </c>
      <c r="J23" s="32">
        <f t="shared" ref="J23" si="46">J22*$J$6/$J$5*($J$5-J21)</f>
        <v>3.333333333333333</v>
      </c>
      <c r="K23" s="32">
        <f t="shared" ref="K23" si="47">K22*$J$6/$J$5*($J$5-K21)</f>
        <v>2.6666666666666665</v>
      </c>
      <c r="L23" s="32">
        <f t="shared" ref="L23" si="48">L22*$J$6/$J$5*($J$5-L21)</f>
        <v>2</v>
      </c>
      <c r="M23" s="32">
        <f t="shared" ref="M23" si="49">M22*$J$6/$J$5*($J$5-M21)</f>
        <v>1.3333333333333333</v>
      </c>
      <c r="N23" s="32">
        <f t="shared" ref="N23" si="50">N22*$J$6/$J$5*($J$5-N21)</f>
        <v>0.66666666666666663</v>
      </c>
      <c r="O23" s="32">
        <f t="shared" ref="O23" si="51">O22*$J$6/$J$5*($J$5-O21)</f>
        <v>0</v>
      </c>
      <c r="P23" s="48"/>
    </row>
    <row r="24" spans="2:16">
      <c r="B24" s="46">
        <v>6</v>
      </c>
      <c r="C24" s="38"/>
      <c r="D24" s="38">
        <v>1</v>
      </c>
      <c r="E24" s="38">
        <v>2</v>
      </c>
      <c r="F24" s="38">
        <v>3</v>
      </c>
      <c r="G24" s="38">
        <v>4</v>
      </c>
      <c r="H24" s="38">
        <v>5</v>
      </c>
      <c r="I24" s="38">
        <v>6</v>
      </c>
      <c r="J24" s="38">
        <v>7</v>
      </c>
      <c r="K24" s="38">
        <v>8</v>
      </c>
      <c r="L24" s="38">
        <v>9</v>
      </c>
      <c r="M24" s="38">
        <v>10</v>
      </c>
      <c r="N24" s="38">
        <v>11</v>
      </c>
      <c r="O24" s="38">
        <v>12</v>
      </c>
      <c r="P24" s="48">
        <f t="shared" ref="P24" si="52">SUM(D25:O25)+SUM(D26:O26)+P21*(1+$J$6)</f>
        <v>16210.992030105603</v>
      </c>
    </row>
    <row r="25" spans="2:16">
      <c r="B25" s="46"/>
      <c r="C25" s="34" t="s">
        <v>24</v>
      </c>
      <c r="D25" s="32">
        <f>$J$3</f>
        <v>200</v>
      </c>
      <c r="E25" s="32">
        <f t="shared" ref="E25:O25" si="53">$J$3</f>
        <v>200</v>
      </c>
      <c r="F25" s="32">
        <f t="shared" si="53"/>
        <v>200</v>
      </c>
      <c r="G25" s="32">
        <f t="shared" si="53"/>
        <v>200</v>
      </c>
      <c r="H25" s="32">
        <f t="shared" si="53"/>
        <v>200</v>
      </c>
      <c r="I25" s="32">
        <f t="shared" si="53"/>
        <v>200</v>
      </c>
      <c r="J25" s="32">
        <f t="shared" si="53"/>
        <v>200</v>
      </c>
      <c r="K25" s="32">
        <f t="shared" si="53"/>
        <v>200</v>
      </c>
      <c r="L25" s="32">
        <f t="shared" si="53"/>
        <v>200</v>
      </c>
      <c r="M25" s="32">
        <f t="shared" si="53"/>
        <v>200</v>
      </c>
      <c r="N25" s="32">
        <f t="shared" si="53"/>
        <v>200</v>
      </c>
      <c r="O25" s="32">
        <f t="shared" si="53"/>
        <v>200</v>
      </c>
      <c r="P25" s="48"/>
    </row>
    <row r="26" spans="2:16">
      <c r="B26" s="46"/>
      <c r="C26" s="34" t="s">
        <v>27</v>
      </c>
      <c r="D26" s="32">
        <f>D25*$J$6/$J$5*($J$5-D24)</f>
        <v>7.333333333333333</v>
      </c>
      <c r="E26" s="32">
        <f t="shared" ref="E26" si="54">E25*$J$6/$J$5*($J$5-E24)</f>
        <v>6.6666666666666661</v>
      </c>
      <c r="F26" s="32">
        <f t="shared" ref="F26" si="55">F25*$J$6/$J$5*($J$5-F24)</f>
        <v>6</v>
      </c>
      <c r="G26" s="32">
        <f t="shared" ref="G26" si="56">G25*$J$6/$J$5*($J$5-G24)</f>
        <v>5.333333333333333</v>
      </c>
      <c r="H26" s="32">
        <f t="shared" ref="H26" si="57">H25*$J$6/$J$5*($J$5-H24)</f>
        <v>4.6666666666666661</v>
      </c>
      <c r="I26" s="32">
        <f t="shared" ref="I26" si="58">I25*$J$6/$J$5*($J$5-I24)</f>
        <v>4</v>
      </c>
      <c r="J26" s="32">
        <f t="shared" ref="J26" si="59">J25*$J$6/$J$5*($J$5-J24)</f>
        <v>3.333333333333333</v>
      </c>
      <c r="K26" s="32">
        <f t="shared" ref="K26" si="60">K25*$J$6/$J$5*($J$5-K24)</f>
        <v>2.6666666666666665</v>
      </c>
      <c r="L26" s="32">
        <f t="shared" ref="L26" si="61">L25*$J$6/$J$5*($J$5-L24)</f>
        <v>2</v>
      </c>
      <c r="M26" s="32">
        <f t="shared" ref="M26" si="62">M25*$J$6/$J$5*($J$5-M24)</f>
        <v>1.3333333333333333</v>
      </c>
      <c r="N26" s="32">
        <f t="shared" ref="N26" si="63">N25*$J$6/$J$5*($J$5-N24)</f>
        <v>0.66666666666666663</v>
      </c>
      <c r="O26" s="32">
        <f t="shared" ref="O26" si="64">O25*$J$6/$J$5*($J$5-O24)</f>
        <v>0</v>
      </c>
      <c r="P26" s="48"/>
    </row>
    <row r="27" spans="2:16">
      <c r="B27" s="46">
        <v>7</v>
      </c>
      <c r="C27" s="38"/>
      <c r="D27" s="38">
        <v>1</v>
      </c>
      <c r="E27" s="38">
        <v>2</v>
      </c>
      <c r="F27" s="38">
        <v>3</v>
      </c>
      <c r="G27" s="38">
        <v>4</v>
      </c>
      <c r="H27" s="38">
        <v>5</v>
      </c>
      <c r="I27" s="38">
        <v>6</v>
      </c>
      <c r="J27" s="38">
        <v>7</v>
      </c>
      <c r="K27" s="38">
        <v>8</v>
      </c>
      <c r="L27" s="38">
        <v>9</v>
      </c>
      <c r="M27" s="38">
        <v>10</v>
      </c>
      <c r="N27" s="38">
        <v>11</v>
      </c>
      <c r="O27" s="38">
        <v>12</v>
      </c>
      <c r="P27" s="48">
        <f t="shared" ref="P27" si="65">SUM(D28:O28)+SUM(D29:O29)+P24*(1+$J$6)</f>
        <v>19303.431711309826</v>
      </c>
    </row>
    <row r="28" spans="2:16">
      <c r="B28" s="46"/>
      <c r="C28" s="34" t="s">
        <v>24</v>
      </c>
      <c r="D28" s="32">
        <f>$J$3</f>
        <v>200</v>
      </c>
      <c r="E28" s="32">
        <f t="shared" ref="E28:O28" si="66">$J$3</f>
        <v>200</v>
      </c>
      <c r="F28" s="32">
        <f t="shared" si="66"/>
        <v>200</v>
      </c>
      <c r="G28" s="32">
        <f t="shared" si="66"/>
        <v>200</v>
      </c>
      <c r="H28" s="32">
        <f t="shared" si="66"/>
        <v>200</v>
      </c>
      <c r="I28" s="32">
        <f t="shared" si="66"/>
        <v>200</v>
      </c>
      <c r="J28" s="32">
        <f t="shared" si="66"/>
        <v>200</v>
      </c>
      <c r="K28" s="32">
        <f t="shared" si="66"/>
        <v>200</v>
      </c>
      <c r="L28" s="32">
        <f t="shared" si="66"/>
        <v>200</v>
      </c>
      <c r="M28" s="32">
        <f t="shared" si="66"/>
        <v>200</v>
      </c>
      <c r="N28" s="32">
        <f t="shared" si="66"/>
        <v>200</v>
      </c>
      <c r="O28" s="32">
        <f t="shared" si="66"/>
        <v>200</v>
      </c>
      <c r="P28" s="48"/>
    </row>
    <row r="29" spans="2:16">
      <c r="B29" s="46"/>
      <c r="C29" s="34" t="s">
        <v>27</v>
      </c>
      <c r="D29" s="32">
        <f>D28*$J$6/$J$5*($J$5-D27)</f>
        <v>7.333333333333333</v>
      </c>
      <c r="E29" s="32">
        <f t="shared" ref="E29" si="67">E28*$J$6/$J$5*($J$5-E27)</f>
        <v>6.6666666666666661</v>
      </c>
      <c r="F29" s="32">
        <f t="shared" ref="F29" si="68">F28*$J$6/$J$5*($J$5-F27)</f>
        <v>6</v>
      </c>
      <c r="G29" s="32">
        <f t="shared" ref="G29" si="69">G28*$J$6/$J$5*($J$5-G27)</f>
        <v>5.333333333333333</v>
      </c>
      <c r="H29" s="32">
        <f t="shared" ref="H29" si="70">H28*$J$6/$J$5*($J$5-H27)</f>
        <v>4.6666666666666661</v>
      </c>
      <c r="I29" s="32">
        <f t="shared" ref="I29" si="71">I28*$J$6/$J$5*($J$5-I27)</f>
        <v>4</v>
      </c>
      <c r="J29" s="32">
        <f t="shared" ref="J29" si="72">J28*$J$6/$J$5*($J$5-J27)</f>
        <v>3.333333333333333</v>
      </c>
      <c r="K29" s="32">
        <f t="shared" ref="K29" si="73">K28*$J$6/$J$5*($J$5-K27)</f>
        <v>2.6666666666666665</v>
      </c>
      <c r="L29" s="32">
        <f t="shared" ref="L29" si="74">L28*$J$6/$J$5*($J$5-L27)</f>
        <v>2</v>
      </c>
      <c r="M29" s="32">
        <f t="shared" ref="M29" si="75">M28*$J$6/$J$5*($J$5-M27)</f>
        <v>1.3333333333333333</v>
      </c>
      <c r="N29" s="32">
        <f t="shared" ref="N29" si="76">N28*$J$6/$J$5*($J$5-N27)</f>
        <v>0.66666666666666663</v>
      </c>
      <c r="O29" s="32">
        <f t="shared" ref="O29" si="77">O28*$J$6/$J$5*($J$5-O27)</f>
        <v>0</v>
      </c>
      <c r="P29" s="48"/>
    </row>
    <row r="30" spans="2:16">
      <c r="B30" s="46">
        <v>8</v>
      </c>
      <c r="C30" s="38"/>
      <c r="D30" s="38">
        <v>1</v>
      </c>
      <c r="E30" s="38">
        <v>2</v>
      </c>
      <c r="F30" s="38">
        <v>3</v>
      </c>
      <c r="G30" s="38">
        <v>4</v>
      </c>
      <c r="H30" s="38">
        <v>5</v>
      </c>
      <c r="I30" s="38">
        <v>6</v>
      </c>
      <c r="J30" s="38">
        <v>7</v>
      </c>
      <c r="K30" s="38">
        <v>8</v>
      </c>
      <c r="L30" s="38">
        <v>9</v>
      </c>
      <c r="M30" s="38">
        <v>10</v>
      </c>
      <c r="N30" s="38">
        <v>11</v>
      </c>
      <c r="O30" s="38">
        <v>12</v>
      </c>
      <c r="P30" s="48">
        <f t="shared" ref="P30" si="78">SUM(D31:O31)+SUM(D32:O32)+P27*(1+$J$6)</f>
        <v>22519.568979762218</v>
      </c>
    </row>
    <row r="31" spans="2:16">
      <c r="B31" s="46"/>
      <c r="C31" s="34" t="s">
        <v>24</v>
      </c>
      <c r="D31" s="32">
        <f>$J$3</f>
        <v>200</v>
      </c>
      <c r="E31" s="32">
        <f t="shared" ref="E31:O31" si="79">$J$3</f>
        <v>200</v>
      </c>
      <c r="F31" s="32">
        <f t="shared" si="79"/>
        <v>200</v>
      </c>
      <c r="G31" s="32">
        <f t="shared" si="79"/>
        <v>200</v>
      </c>
      <c r="H31" s="32">
        <f t="shared" si="79"/>
        <v>200</v>
      </c>
      <c r="I31" s="32">
        <f t="shared" si="79"/>
        <v>200</v>
      </c>
      <c r="J31" s="32">
        <f t="shared" si="79"/>
        <v>200</v>
      </c>
      <c r="K31" s="32">
        <f t="shared" si="79"/>
        <v>200</v>
      </c>
      <c r="L31" s="32">
        <f t="shared" si="79"/>
        <v>200</v>
      </c>
      <c r="M31" s="32">
        <f t="shared" si="79"/>
        <v>200</v>
      </c>
      <c r="N31" s="32">
        <f t="shared" si="79"/>
        <v>200</v>
      </c>
      <c r="O31" s="32">
        <f t="shared" si="79"/>
        <v>200</v>
      </c>
      <c r="P31" s="48"/>
    </row>
    <row r="32" spans="2:16">
      <c r="B32" s="46"/>
      <c r="C32" s="34" t="s">
        <v>27</v>
      </c>
      <c r="D32" s="32">
        <f>D31*$J$6/$J$5*($J$5-D30)</f>
        <v>7.333333333333333</v>
      </c>
      <c r="E32" s="32">
        <f t="shared" ref="E32" si="80">E31*$J$6/$J$5*($J$5-E30)</f>
        <v>6.6666666666666661</v>
      </c>
      <c r="F32" s="32">
        <f t="shared" ref="F32" si="81">F31*$J$6/$J$5*($J$5-F30)</f>
        <v>6</v>
      </c>
      <c r="G32" s="32">
        <f t="shared" ref="G32" si="82">G31*$J$6/$J$5*($J$5-G30)</f>
        <v>5.333333333333333</v>
      </c>
      <c r="H32" s="32">
        <f t="shared" ref="H32" si="83">H31*$J$6/$J$5*($J$5-H30)</f>
        <v>4.6666666666666661</v>
      </c>
      <c r="I32" s="32">
        <f t="shared" ref="I32" si="84">I31*$J$6/$J$5*($J$5-I30)</f>
        <v>4</v>
      </c>
      <c r="J32" s="32">
        <f t="shared" ref="J32" si="85">J31*$J$6/$J$5*($J$5-J30)</f>
        <v>3.333333333333333</v>
      </c>
      <c r="K32" s="32">
        <f t="shared" ref="K32" si="86">K31*$J$6/$J$5*($J$5-K30)</f>
        <v>2.6666666666666665</v>
      </c>
      <c r="L32" s="32">
        <f t="shared" ref="L32" si="87">L31*$J$6/$J$5*($J$5-L30)</f>
        <v>2</v>
      </c>
      <c r="M32" s="32">
        <f t="shared" ref="M32" si="88">M31*$J$6/$J$5*($J$5-M30)</f>
        <v>1.3333333333333333</v>
      </c>
      <c r="N32" s="32">
        <f t="shared" ref="N32" si="89">N31*$J$6/$J$5*($J$5-N30)</f>
        <v>0.66666666666666663</v>
      </c>
      <c r="O32" s="32">
        <f t="shared" ref="O32" si="90">O31*$J$6/$J$5*($J$5-O30)</f>
        <v>0</v>
      </c>
      <c r="P32" s="48"/>
    </row>
    <row r="33" spans="2:16">
      <c r="B33" s="46">
        <v>9</v>
      </c>
      <c r="C33" s="38"/>
      <c r="D33" s="38">
        <v>1</v>
      </c>
      <c r="E33" s="38">
        <v>2</v>
      </c>
      <c r="F33" s="38">
        <v>3</v>
      </c>
      <c r="G33" s="38">
        <v>4</v>
      </c>
      <c r="H33" s="38">
        <v>5</v>
      </c>
      <c r="I33" s="38">
        <v>6</v>
      </c>
      <c r="J33" s="38">
        <v>7</v>
      </c>
      <c r="K33" s="38">
        <v>8</v>
      </c>
      <c r="L33" s="38">
        <v>9</v>
      </c>
      <c r="M33" s="38">
        <v>10</v>
      </c>
      <c r="N33" s="38">
        <v>11</v>
      </c>
      <c r="O33" s="38">
        <v>12</v>
      </c>
      <c r="P33" s="48">
        <f t="shared" ref="P33" si="91">SUM(D34:O34)+SUM(D35:O35)+P30*(1+$J$6)</f>
        <v>25864.351738952708</v>
      </c>
    </row>
    <row r="34" spans="2:16">
      <c r="B34" s="46"/>
      <c r="C34" s="34" t="s">
        <v>24</v>
      </c>
      <c r="D34" s="32">
        <f>$J$3</f>
        <v>200</v>
      </c>
      <c r="E34" s="32">
        <f t="shared" ref="E34:O34" si="92">$J$3</f>
        <v>200</v>
      </c>
      <c r="F34" s="32">
        <f t="shared" si="92"/>
        <v>200</v>
      </c>
      <c r="G34" s="32">
        <f t="shared" si="92"/>
        <v>200</v>
      </c>
      <c r="H34" s="32">
        <f t="shared" si="92"/>
        <v>200</v>
      </c>
      <c r="I34" s="32">
        <f t="shared" si="92"/>
        <v>200</v>
      </c>
      <c r="J34" s="32">
        <f t="shared" si="92"/>
        <v>200</v>
      </c>
      <c r="K34" s="32">
        <f t="shared" si="92"/>
        <v>200</v>
      </c>
      <c r="L34" s="32">
        <f t="shared" si="92"/>
        <v>200</v>
      </c>
      <c r="M34" s="32">
        <f t="shared" si="92"/>
        <v>200</v>
      </c>
      <c r="N34" s="32">
        <f t="shared" si="92"/>
        <v>200</v>
      </c>
      <c r="O34" s="32">
        <f t="shared" si="92"/>
        <v>200</v>
      </c>
      <c r="P34" s="48"/>
    </row>
    <row r="35" spans="2:16">
      <c r="B35" s="46"/>
      <c r="C35" s="34" t="s">
        <v>27</v>
      </c>
      <c r="D35" s="32">
        <f>D34*$J$6/$J$5*($J$5-D33)</f>
        <v>7.333333333333333</v>
      </c>
      <c r="E35" s="32">
        <f t="shared" ref="E35" si="93">E34*$J$6/$J$5*($J$5-E33)</f>
        <v>6.6666666666666661</v>
      </c>
      <c r="F35" s="32">
        <f t="shared" ref="F35" si="94">F34*$J$6/$J$5*($J$5-F33)</f>
        <v>6</v>
      </c>
      <c r="G35" s="32">
        <f t="shared" ref="G35" si="95">G34*$J$6/$J$5*($J$5-G33)</f>
        <v>5.333333333333333</v>
      </c>
      <c r="H35" s="32">
        <f t="shared" ref="H35" si="96">H34*$J$6/$J$5*($J$5-H33)</f>
        <v>4.6666666666666661</v>
      </c>
      <c r="I35" s="32">
        <f t="shared" ref="I35" si="97">I34*$J$6/$J$5*($J$5-I33)</f>
        <v>4</v>
      </c>
      <c r="J35" s="32">
        <f t="shared" ref="J35" si="98">J34*$J$6/$J$5*($J$5-J33)</f>
        <v>3.333333333333333</v>
      </c>
      <c r="K35" s="32">
        <f t="shared" ref="K35" si="99">K34*$J$6/$J$5*($J$5-K33)</f>
        <v>2.6666666666666665</v>
      </c>
      <c r="L35" s="32">
        <f t="shared" ref="L35" si="100">L34*$J$6/$J$5*($J$5-L33)</f>
        <v>2</v>
      </c>
      <c r="M35" s="32">
        <f t="shared" ref="M35" si="101">M34*$J$6/$J$5*($J$5-M33)</f>
        <v>1.3333333333333333</v>
      </c>
      <c r="N35" s="32">
        <f t="shared" ref="N35" si="102">N34*$J$6/$J$5*($J$5-N33)</f>
        <v>0.66666666666666663</v>
      </c>
      <c r="O35" s="32">
        <f t="shared" ref="O35" si="103">O34*$J$6/$J$5*($J$5-O33)</f>
        <v>0</v>
      </c>
      <c r="P35" s="48"/>
    </row>
    <row r="36" spans="2:16" ht="19.5" customHeight="1">
      <c r="B36" s="46">
        <v>10</v>
      </c>
      <c r="C36" s="38"/>
      <c r="D36" s="38">
        <v>1</v>
      </c>
      <c r="E36" s="38">
        <v>2</v>
      </c>
      <c r="F36" s="38">
        <v>3</v>
      </c>
      <c r="G36" s="38">
        <v>4</v>
      </c>
      <c r="H36" s="38">
        <v>5</v>
      </c>
      <c r="I36" s="38">
        <v>6</v>
      </c>
      <c r="J36" s="38">
        <v>7</v>
      </c>
      <c r="K36" s="38">
        <v>8</v>
      </c>
      <c r="L36" s="38">
        <v>9</v>
      </c>
      <c r="M36" s="38">
        <v>10</v>
      </c>
      <c r="N36" s="38">
        <v>11</v>
      </c>
      <c r="O36" s="38">
        <v>12</v>
      </c>
      <c r="P36" s="49">
        <f t="shared" ref="P36" si="104">SUM(D37:O37)+SUM(D38:O38)+P33*(1+$J$6)</f>
        <v>29342.925808510816</v>
      </c>
    </row>
    <row r="37" spans="2:16">
      <c r="B37" s="46"/>
      <c r="C37" s="34" t="s">
        <v>24</v>
      </c>
      <c r="D37" s="32">
        <f>$J$3</f>
        <v>200</v>
      </c>
      <c r="E37" s="32">
        <f t="shared" ref="E37:O37" si="105">$J$3</f>
        <v>200</v>
      </c>
      <c r="F37" s="32">
        <f t="shared" si="105"/>
        <v>200</v>
      </c>
      <c r="G37" s="32">
        <f t="shared" si="105"/>
        <v>200</v>
      </c>
      <c r="H37" s="32">
        <f t="shared" si="105"/>
        <v>200</v>
      </c>
      <c r="I37" s="32">
        <f t="shared" si="105"/>
        <v>200</v>
      </c>
      <c r="J37" s="32">
        <f t="shared" si="105"/>
        <v>200</v>
      </c>
      <c r="K37" s="32">
        <f t="shared" si="105"/>
        <v>200</v>
      </c>
      <c r="L37" s="32">
        <f t="shared" si="105"/>
        <v>200</v>
      </c>
      <c r="M37" s="32">
        <f t="shared" si="105"/>
        <v>200</v>
      </c>
      <c r="N37" s="32">
        <f t="shared" si="105"/>
        <v>200</v>
      </c>
      <c r="O37" s="32">
        <f t="shared" si="105"/>
        <v>200</v>
      </c>
      <c r="P37" s="50"/>
    </row>
    <row r="38" spans="2:16" ht="15.75" thickBot="1">
      <c r="B38" s="47"/>
      <c r="C38" s="35" t="s">
        <v>27</v>
      </c>
      <c r="D38" s="33">
        <f>D37*$J$6/$J$5*($J$5-D36)</f>
        <v>7.333333333333333</v>
      </c>
      <c r="E38" s="33">
        <f t="shared" ref="E38" si="106">E37*$J$6/$J$5*($J$5-E36)</f>
        <v>6.6666666666666661</v>
      </c>
      <c r="F38" s="33">
        <f t="shared" ref="F38" si="107">F37*$J$6/$J$5*($J$5-F36)</f>
        <v>6</v>
      </c>
      <c r="G38" s="33">
        <f t="shared" ref="G38" si="108">G37*$J$6/$J$5*($J$5-G36)</f>
        <v>5.333333333333333</v>
      </c>
      <c r="H38" s="33">
        <f t="shared" ref="H38" si="109">H37*$J$6/$J$5*($J$5-H36)</f>
        <v>4.6666666666666661</v>
      </c>
      <c r="I38" s="33">
        <f t="shared" ref="I38" si="110">I37*$J$6/$J$5*($J$5-I36)</f>
        <v>4</v>
      </c>
      <c r="J38" s="33">
        <f t="shared" ref="J38" si="111">J37*$J$6/$J$5*($J$5-J36)</f>
        <v>3.333333333333333</v>
      </c>
      <c r="K38" s="33">
        <f t="shared" ref="K38" si="112">K37*$J$6/$J$5*($J$5-K36)</f>
        <v>2.6666666666666665</v>
      </c>
      <c r="L38" s="33">
        <f t="shared" ref="L38" si="113">L37*$J$6/$J$5*($J$5-L36)</f>
        <v>2</v>
      </c>
      <c r="M38" s="33">
        <f t="shared" ref="M38" si="114">M37*$J$6/$J$5*($J$5-M36)</f>
        <v>1.3333333333333333</v>
      </c>
      <c r="N38" s="33">
        <f t="shared" ref="N38" si="115">N37*$J$6/$J$5*($J$5-N36)</f>
        <v>0.66666666666666663</v>
      </c>
      <c r="O38" s="33">
        <f t="shared" ref="O38" si="116">O37*$J$6/$J$5*($J$5-O36)</f>
        <v>0</v>
      </c>
      <c r="P38" s="51"/>
    </row>
    <row r="39" spans="2:16" ht="15.75" thickBot="1"/>
    <row r="40" spans="2:16" ht="16.5" thickBot="1">
      <c r="L40" s="1" t="s">
        <v>5</v>
      </c>
      <c r="M40" s="1" t="s">
        <v>7</v>
      </c>
      <c r="N40" s="1" t="s">
        <v>15</v>
      </c>
      <c r="O40" s="1" t="s">
        <v>1</v>
      </c>
      <c r="P40" s="5" t="s">
        <v>18</v>
      </c>
    </row>
    <row r="41" spans="2:16" ht="15.75">
      <c r="L41" s="4">
        <f>J3</f>
        <v>200</v>
      </c>
      <c r="M41" s="4">
        <v>12</v>
      </c>
      <c r="N41" s="4">
        <v>10</v>
      </c>
      <c r="O41" s="4">
        <v>0.04</v>
      </c>
      <c r="P41" s="10">
        <f>M41*L41*(1+(M41-1)/(2*M41)*O41)*((1+O41)^N41-1)/O41</f>
        <v>29342.925808510852</v>
      </c>
    </row>
  </sheetData>
  <mergeCells count="21">
    <mergeCell ref="P9:P11"/>
    <mergeCell ref="B27:B29"/>
    <mergeCell ref="B30:B32"/>
    <mergeCell ref="B33:B35"/>
    <mergeCell ref="P24:P26"/>
    <mergeCell ref="P27:P29"/>
    <mergeCell ref="P30:P32"/>
    <mergeCell ref="P33:P35"/>
    <mergeCell ref="B36:B38"/>
    <mergeCell ref="P12:P14"/>
    <mergeCell ref="P15:P17"/>
    <mergeCell ref="P18:P20"/>
    <mergeCell ref="P21:P23"/>
    <mergeCell ref="B21:B23"/>
    <mergeCell ref="B24:B26"/>
    <mergeCell ref="P36:P38"/>
    <mergeCell ref="D8:O8"/>
    <mergeCell ref="B9:B11"/>
    <mergeCell ref="B12:B14"/>
    <mergeCell ref="B15:B17"/>
    <mergeCell ref="B18:B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D16"/>
  <sheetViews>
    <sheetView showGridLines="0" workbookViewId="0">
      <selection activeCell="A9" sqref="A9:D10"/>
    </sheetView>
  </sheetViews>
  <sheetFormatPr defaultRowHeight="15"/>
  <cols>
    <col min="1" max="4" width="14.5703125" customWidth="1"/>
  </cols>
  <sheetData>
    <row r="1" spans="1:4" ht="19.5">
      <c r="A1" s="8" t="s">
        <v>0</v>
      </c>
    </row>
    <row r="4" spans="1:4" ht="18.75">
      <c r="A4" s="3" t="s">
        <v>3</v>
      </c>
      <c r="B4" s="2" t="s">
        <v>4</v>
      </c>
    </row>
    <row r="5" spans="1:4" ht="15.75">
      <c r="A5" s="1" t="s">
        <v>1</v>
      </c>
      <c r="B5" s="2" t="s">
        <v>2</v>
      </c>
    </row>
    <row r="6" spans="1:4" ht="15.75">
      <c r="A6" s="1" t="s">
        <v>5</v>
      </c>
      <c r="B6" s="2" t="s">
        <v>8</v>
      </c>
    </row>
    <row r="7" spans="1:4" ht="15.75">
      <c r="A7" s="1" t="s">
        <v>7</v>
      </c>
      <c r="B7" s="2" t="s">
        <v>6</v>
      </c>
    </row>
    <row r="8" spans="1:4" ht="15.75" thickBot="1"/>
    <row r="9" spans="1:4" ht="19.5" thickBot="1">
      <c r="A9" s="1" t="s">
        <v>5</v>
      </c>
      <c r="B9" s="1" t="s">
        <v>7</v>
      </c>
      <c r="C9" s="1" t="s">
        <v>1</v>
      </c>
      <c r="D9" s="5" t="s">
        <v>3</v>
      </c>
    </row>
    <row r="10" spans="1:4" ht="15.75">
      <c r="A10" s="4">
        <v>100</v>
      </c>
      <c r="B10" s="4">
        <v>12</v>
      </c>
      <c r="C10" s="4">
        <v>0.04</v>
      </c>
      <c r="D10" s="6">
        <f>B10*A10*(1+(B10+1)/(2*B10)*C10)</f>
        <v>1226</v>
      </c>
    </row>
    <row r="11" spans="1:4" ht="15.75" thickBot="1"/>
    <row r="12" spans="1:4" ht="19.5" thickBot="1">
      <c r="A12" s="1" t="s">
        <v>3</v>
      </c>
      <c r="B12" s="1" t="s">
        <v>7</v>
      </c>
      <c r="C12" s="1" t="s">
        <v>1</v>
      </c>
      <c r="D12" s="5" t="s">
        <v>5</v>
      </c>
    </row>
    <row r="13" spans="1:4" ht="15.75">
      <c r="A13" s="4">
        <v>1200</v>
      </c>
      <c r="B13" s="4">
        <v>12</v>
      </c>
      <c r="C13" s="4">
        <v>0.04</v>
      </c>
      <c r="D13" s="6">
        <f>A13/(B13*(1+(B13+1)/(2*B13)*C13))</f>
        <v>97.879282218597055</v>
      </c>
    </row>
    <row r="14" spans="1:4" ht="15.75" thickBot="1"/>
    <row r="15" spans="1:4" ht="19.5" thickBot="1">
      <c r="A15" s="1" t="s">
        <v>3</v>
      </c>
      <c r="B15" s="1" t="s">
        <v>7</v>
      </c>
      <c r="C15" s="1" t="s">
        <v>5</v>
      </c>
      <c r="D15" s="5" t="s">
        <v>1</v>
      </c>
    </row>
    <row r="16" spans="1:4" ht="15.75">
      <c r="A16" s="4">
        <v>1226</v>
      </c>
      <c r="B16" s="4">
        <v>12</v>
      </c>
      <c r="C16" s="4">
        <v>100</v>
      </c>
      <c r="D16" s="7">
        <f>(A16-B16*C16)/((B16+1)*B16*C16/(2*B16))</f>
        <v>0.04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I22"/>
  <sheetViews>
    <sheetView showGridLines="0" workbookViewId="0">
      <selection activeCell="D8" sqref="D8:D19"/>
    </sheetView>
  </sheetViews>
  <sheetFormatPr defaultRowHeight="15"/>
  <cols>
    <col min="2" max="2" width="11" customWidth="1"/>
    <col min="3" max="4" width="12" customWidth="1"/>
    <col min="5" max="5" width="15" customWidth="1"/>
    <col min="10" max="10" width="10" customWidth="1"/>
  </cols>
  <sheetData>
    <row r="1" spans="1:9">
      <c r="A1" t="s">
        <v>22</v>
      </c>
    </row>
    <row r="3" spans="1:9">
      <c r="G3" s="18" t="s">
        <v>5</v>
      </c>
      <c r="H3" s="18">
        <v>300</v>
      </c>
    </row>
    <row r="4" spans="1:9">
      <c r="G4" s="18" t="s">
        <v>1</v>
      </c>
      <c r="H4" s="18">
        <v>4.2000000000000003E-2</v>
      </c>
    </row>
    <row r="5" spans="1:9">
      <c r="G5" s="18" t="s">
        <v>7</v>
      </c>
      <c r="H5" s="18">
        <v>12</v>
      </c>
    </row>
    <row r="6" spans="1:9" ht="14.25" customHeight="1" thickBot="1"/>
    <row r="7" spans="1:9" ht="31.5" customHeight="1" thickBot="1">
      <c r="B7" s="19" t="s">
        <v>23</v>
      </c>
      <c r="C7" s="20" t="s">
        <v>24</v>
      </c>
      <c r="D7" s="23" t="s">
        <v>27</v>
      </c>
      <c r="E7" s="21" t="s">
        <v>28</v>
      </c>
    </row>
    <row r="8" spans="1:9" ht="15.75">
      <c r="B8" s="14">
        <v>1</v>
      </c>
      <c r="C8" s="28">
        <f t="shared" ref="C8:C19" si="0">$H$3</f>
        <v>300</v>
      </c>
      <c r="D8" s="40">
        <f>C8*H4/H5*H5</f>
        <v>12.600000000000001</v>
      </c>
      <c r="E8" s="24"/>
      <c r="G8" s="1"/>
      <c r="H8" s="1"/>
      <c r="I8" s="1"/>
    </row>
    <row r="9" spans="1:9" ht="15.75">
      <c r="B9" s="15">
        <v>2</v>
      </c>
      <c r="C9" s="29">
        <f t="shared" si="0"/>
        <v>300</v>
      </c>
      <c r="D9" s="41">
        <f>C9*$H$4/$H$5*($H$5-B8)</f>
        <v>11.55</v>
      </c>
      <c r="E9" s="25"/>
      <c r="G9" s="4"/>
      <c r="H9" s="4"/>
      <c r="I9" s="4"/>
    </row>
    <row r="10" spans="1:9">
      <c r="B10" s="15">
        <v>3</v>
      </c>
      <c r="C10" s="29">
        <f t="shared" si="0"/>
        <v>300</v>
      </c>
      <c r="D10" s="41">
        <f t="shared" ref="D10:D19" si="1">C10*$H$4/$H$5*($H$5-B9)</f>
        <v>10.5</v>
      </c>
      <c r="E10" s="25"/>
    </row>
    <row r="11" spans="1:9">
      <c r="B11" s="15">
        <v>4</v>
      </c>
      <c r="C11" s="29">
        <f t="shared" si="0"/>
        <v>300</v>
      </c>
      <c r="D11" s="41">
        <f t="shared" si="1"/>
        <v>9.4500000000000011</v>
      </c>
      <c r="E11" s="25"/>
    </row>
    <row r="12" spans="1:9">
      <c r="B12" s="15">
        <v>5</v>
      </c>
      <c r="C12" s="29">
        <f t="shared" si="0"/>
        <v>300</v>
      </c>
      <c r="D12" s="41">
        <f t="shared" si="1"/>
        <v>8.4</v>
      </c>
      <c r="E12" s="25"/>
    </row>
    <row r="13" spans="1:9">
      <c r="B13" s="15">
        <v>6</v>
      </c>
      <c r="C13" s="29">
        <f t="shared" si="0"/>
        <v>300</v>
      </c>
      <c r="D13" s="41">
        <f t="shared" si="1"/>
        <v>7.3500000000000005</v>
      </c>
      <c r="E13" s="25"/>
    </row>
    <row r="14" spans="1:9">
      <c r="B14" s="15">
        <v>7</v>
      </c>
      <c r="C14" s="29">
        <f t="shared" si="0"/>
        <v>300</v>
      </c>
      <c r="D14" s="41">
        <f t="shared" si="1"/>
        <v>6.3000000000000007</v>
      </c>
      <c r="E14" s="25"/>
    </row>
    <row r="15" spans="1:9">
      <c r="B15" s="15">
        <v>8</v>
      </c>
      <c r="C15" s="29">
        <f t="shared" si="0"/>
        <v>300</v>
      </c>
      <c r="D15" s="41">
        <f t="shared" si="1"/>
        <v>5.25</v>
      </c>
      <c r="E15" s="25"/>
    </row>
    <row r="16" spans="1:9">
      <c r="B16" s="15">
        <v>9</v>
      </c>
      <c r="C16" s="29">
        <f t="shared" si="0"/>
        <v>300</v>
      </c>
      <c r="D16" s="41">
        <f t="shared" si="1"/>
        <v>4.2</v>
      </c>
      <c r="E16" s="25"/>
    </row>
    <row r="17" spans="2:5">
      <c r="B17" s="15">
        <v>10</v>
      </c>
      <c r="C17" s="29">
        <f t="shared" si="0"/>
        <v>300</v>
      </c>
      <c r="D17" s="41">
        <f t="shared" si="1"/>
        <v>3.1500000000000004</v>
      </c>
      <c r="E17" s="25"/>
    </row>
    <row r="18" spans="2:5">
      <c r="B18" s="15">
        <v>11</v>
      </c>
      <c r="C18" s="29">
        <f t="shared" si="0"/>
        <v>300</v>
      </c>
      <c r="D18" s="41">
        <f t="shared" si="1"/>
        <v>2.1</v>
      </c>
      <c r="E18" s="25"/>
    </row>
    <row r="19" spans="2:5" ht="19.5" thickBot="1">
      <c r="B19" s="16">
        <v>12</v>
      </c>
      <c r="C19" s="30">
        <f t="shared" si="0"/>
        <v>300</v>
      </c>
      <c r="D19" s="42">
        <f t="shared" si="1"/>
        <v>1.05</v>
      </c>
      <c r="E19" s="17">
        <f>SUM(C8:C19)+SUM(D8:D19)</f>
        <v>3681.9</v>
      </c>
    </row>
    <row r="20" spans="2:5" ht="15.75" thickBot="1"/>
    <row r="21" spans="2:5" ht="19.5" thickBot="1">
      <c r="B21" s="1" t="s">
        <v>5</v>
      </c>
      <c r="C21" s="1" t="s">
        <v>7</v>
      </c>
      <c r="D21" s="1" t="s">
        <v>1</v>
      </c>
      <c r="E21" s="5" t="s">
        <v>3</v>
      </c>
    </row>
    <row r="22" spans="2:5" ht="15.75">
      <c r="B22" s="4">
        <v>300</v>
      </c>
      <c r="C22" s="4">
        <v>12</v>
      </c>
      <c r="D22" s="4">
        <v>4.2000000000000003E-2</v>
      </c>
      <c r="E22" s="6">
        <f>C22*B22*(1+(C22+1)/(2*C22)*D22)</f>
        <v>3681.9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D16"/>
  <sheetViews>
    <sheetView showGridLines="0" workbookViewId="0">
      <selection activeCell="D33" sqref="D33"/>
    </sheetView>
  </sheetViews>
  <sheetFormatPr defaultRowHeight="15"/>
  <cols>
    <col min="1" max="4" width="14.5703125" customWidth="1"/>
  </cols>
  <sheetData>
    <row r="1" spans="1:4" ht="19.5">
      <c r="A1" s="8" t="s">
        <v>9</v>
      </c>
    </row>
    <row r="4" spans="1:4" ht="18.75">
      <c r="A4" s="3" t="s">
        <v>10</v>
      </c>
      <c r="B4" s="2" t="s">
        <v>4</v>
      </c>
    </row>
    <row r="5" spans="1:4" ht="15.75">
      <c r="A5" s="1" t="s">
        <v>1</v>
      </c>
      <c r="B5" s="2" t="s">
        <v>2</v>
      </c>
    </row>
    <row r="6" spans="1:4" ht="15.75">
      <c r="A6" s="1" t="s">
        <v>5</v>
      </c>
      <c r="B6" s="2" t="s">
        <v>8</v>
      </c>
    </row>
    <row r="7" spans="1:4" ht="15.75">
      <c r="A7" s="1" t="s">
        <v>7</v>
      </c>
      <c r="B7" s="2" t="s">
        <v>6</v>
      </c>
    </row>
    <row r="8" spans="1:4" ht="15.75" thickBot="1"/>
    <row r="9" spans="1:4" ht="19.5" thickBot="1">
      <c r="A9" s="1" t="s">
        <v>5</v>
      </c>
      <c r="B9" s="1" t="s">
        <v>7</v>
      </c>
      <c r="C9" s="1" t="s">
        <v>1</v>
      </c>
      <c r="D9" s="5" t="s">
        <v>10</v>
      </c>
    </row>
    <row r="10" spans="1:4" ht="15.75">
      <c r="A10" s="4">
        <v>100</v>
      </c>
      <c r="B10" s="4">
        <v>12</v>
      </c>
      <c r="C10" s="4">
        <v>0.04</v>
      </c>
      <c r="D10" s="6">
        <f>B10*A10*(1+(B10-1)/(2*B10)*C10)</f>
        <v>1222</v>
      </c>
    </row>
    <row r="11" spans="1:4" ht="15.75" thickBot="1"/>
    <row r="12" spans="1:4" ht="19.5" thickBot="1">
      <c r="A12" s="3" t="s">
        <v>10</v>
      </c>
      <c r="B12" s="1" t="s">
        <v>7</v>
      </c>
      <c r="C12" s="1" t="s">
        <v>1</v>
      </c>
      <c r="D12" s="5" t="s">
        <v>5</v>
      </c>
    </row>
    <row r="13" spans="1:4" ht="15.75">
      <c r="A13" s="4">
        <v>1222</v>
      </c>
      <c r="B13" s="4">
        <v>12</v>
      </c>
      <c r="C13" s="4">
        <v>0.04</v>
      </c>
      <c r="D13" s="6">
        <f>A13/(B13*(1+(B13-1)/(2*B13)*C13))</f>
        <v>100.00000000000001</v>
      </c>
    </row>
    <row r="14" spans="1:4" ht="15.75" thickBot="1"/>
    <row r="15" spans="1:4" ht="19.5" thickBot="1">
      <c r="A15" s="3" t="s">
        <v>10</v>
      </c>
      <c r="B15" s="1" t="s">
        <v>7</v>
      </c>
      <c r="C15" s="1" t="s">
        <v>5</v>
      </c>
      <c r="D15" s="5" t="s">
        <v>1</v>
      </c>
    </row>
    <row r="16" spans="1:4" ht="15.75">
      <c r="A16" s="4">
        <v>1222</v>
      </c>
      <c r="B16" s="4">
        <v>12</v>
      </c>
      <c r="C16" s="4">
        <v>100</v>
      </c>
      <c r="D16" s="7">
        <f>(A16-B16*C16)/((B16-1)*B16*C16/(2*B16))</f>
        <v>0.04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G22"/>
  <sheetViews>
    <sheetView showGridLines="0" workbookViewId="0">
      <selection activeCell="D8" sqref="D8:D19"/>
    </sheetView>
  </sheetViews>
  <sheetFormatPr defaultRowHeight="15"/>
  <cols>
    <col min="2" max="2" width="11" customWidth="1"/>
    <col min="3" max="3" width="12" customWidth="1"/>
    <col min="4" max="4" width="16.85546875" customWidth="1"/>
    <col min="5" max="5" width="16.140625" customWidth="1"/>
    <col min="7" max="7" width="9.42578125" bestFit="1" customWidth="1"/>
    <col min="9" max="9" width="10" customWidth="1"/>
  </cols>
  <sheetData>
    <row r="1" spans="1:7">
      <c r="A1" t="s">
        <v>25</v>
      </c>
    </row>
    <row r="3" spans="1:7">
      <c r="F3" s="18" t="s">
        <v>5</v>
      </c>
      <c r="G3" s="22">
        <v>300</v>
      </c>
    </row>
    <row r="4" spans="1:7">
      <c r="F4" s="18" t="s">
        <v>1</v>
      </c>
      <c r="G4" s="18">
        <v>4.2000000000000003E-2</v>
      </c>
    </row>
    <row r="5" spans="1:7">
      <c r="F5" s="18" t="s">
        <v>7</v>
      </c>
      <c r="G5" s="18">
        <v>12</v>
      </c>
    </row>
    <row r="6" spans="1:7" ht="14.25" customHeight="1" thickBot="1"/>
    <row r="7" spans="1:7" ht="30.75" thickBot="1">
      <c r="B7" s="19" t="s">
        <v>23</v>
      </c>
      <c r="C7" s="20" t="s">
        <v>24</v>
      </c>
      <c r="D7" s="23" t="s">
        <v>27</v>
      </c>
      <c r="E7" s="21" t="s">
        <v>28</v>
      </c>
    </row>
    <row r="8" spans="1:7">
      <c r="B8" s="14">
        <v>1</v>
      </c>
      <c r="C8" s="26">
        <f>$G$3</f>
        <v>300</v>
      </c>
      <c r="D8" s="40">
        <f>C8*$G$4/$G$5*($G$5-B8)</f>
        <v>11.55</v>
      </c>
      <c r="E8" s="24"/>
    </row>
    <row r="9" spans="1:7">
      <c r="B9" s="15">
        <v>2</v>
      </c>
      <c r="C9" s="26">
        <f t="shared" ref="C9:C19" si="0">$G$3</f>
        <v>300</v>
      </c>
      <c r="D9" s="41">
        <f t="shared" ref="D9:D19" si="1">C9*$G$4/$G$5*($G$5-B9)</f>
        <v>10.5</v>
      </c>
      <c r="E9" s="25"/>
    </row>
    <row r="10" spans="1:7">
      <c r="B10" s="15">
        <v>3</v>
      </c>
      <c r="C10" s="26">
        <f t="shared" si="0"/>
        <v>300</v>
      </c>
      <c r="D10" s="41">
        <f t="shared" si="1"/>
        <v>9.4500000000000011</v>
      </c>
      <c r="E10" s="25"/>
    </row>
    <row r="11" spans="1:7">
      <c r="B11" s="15">
        <v>4</v>
      </c>
      <c r="C11" s="26">
        <f t="shared" si="0"/>
        <v>300</v>
      </c>
      <c r="D11" s="41">
        <f t="shared" si="1"/>
        <v>8.4</v>
      </c>
      <c r="E11" s="25"/>
    </row>
    <row r="12" spans="1:7">
      <c r="B12" s="15">
        <v>5</v>
      </c>
      <c r="C12" s="26">
        <f t="shared" si="0"/>
        <v>300</v>
      </c>
      <c r="D12" s="41">
        <f t="shared" si="1"/>
        <v>7.3500000000000005</v>
      </c>
      <c r="E12" s="25"/>
    </row>
    <row r="13" spans="1:7">
      <c r="B13" s="15">
        <v>6</v>
      </c>
      <c r="C13" s="26">
        <f t="shared" si="0"/>
        <v>300</v>
      </c>
      <c r="D13" s="41">
        <f t="shared" si="1"/>
        <v>6.3000000000000007</v>
      </c>
      <c r="E13" s="25"/>
    </row>
    <row r="14" spans="1:7">
      <c r="B14" s="15">
        <v>7</v>
      </c>
      <c r="C14" s="26">
        <f t="shared" si="0"/>
        <v>300</v>
      </c>
      <c r="D14" s="41">
        <f t="shared" si="1"/>
        <v>5.25</v>
      </c>
      <c r="E14" s="25"/>
    </row>
    <row r="15" spans="1:7">
      <c r="B15" s="15">
        <v>8</v>
      </c>
      <c r="C15" s="26">
        <f t="shared" si="0"/>
        <v>300</v>
      </c>
      <c r="D15" s="41">
        <f t="shared" si="1"/>
        <v>4.2</v>
      </c>
      <c r="E15" s="25"/>
    </row>
    <row r="16" spans="1:7">
      <c r="B16" s="15">
        <v>9</v>
      </c>
      <c r="C16" s="26">
        <f t="shared" si="0"/>
        <v>300</v>
      </c>
      <c r="D16" s="41">
        <f t="shared" si="1"/>
        <v>3.1500000000000004</v>
      </c>
      <c r="E16" s="25"/>
    </row>
    <row r="17" spans="2:5">
      <c r="B17" s="15">
        <v>10</v>
      </c>
      <c r="C17" s="26">
        <f t="shared" si="0"/>
        <v>300</v>
      </c>
      <c r="D17" s="41">
        <f t="shared" si="1"/>
        <v>2.1</v>
      </c>
      <c r="E17" s="25"/>
    </row>
    <row r="18" spans="2:5">
      <c r="B18" s="15">
        <v>11</v>
      </c>
      <c r="C18" s="26">
        <f t="shared" si="0"/>
        <v>300</v>
      </c>
      <c r="D18" s="41">
        <f t="shared" si="1"/>
        <v>1.05</v>
      </c>
      <c r="E18" s="25"/>
    </row>
    <row r="19" spans="2:5" ht="19.5" thickBot="1">
      <c r="B19" s="16">
        <v>12</v>
      </c>
      <c r="C19" s="27">
        <f t="shared" si="0"/>
        <v>300</v>
      </c>
      <c r="D19" s="42">
        <f t="shared" si="1"/>
        <v>0</v>
      </c>
      <c r="E19" s="17">
        <f>SUM(C8:C19)+SUM(D8:D19)</f>
        <v>3669.3</v>
      </c>
    </row>
    <row r="20" spans="2:5" ht="15.75" thickBot="1"/>
    <row r="21" spans="2:5" ht="19.5" thickBot="1">
      <c r="B21" s="1" t="s">
        <v>5</v>
      </c>
      <c r="C21" s="1" t="s">
        <v>7</v>
      </c>
      <c r="D21" s="1" t="s">
        <v>1</v>
      </c>
      <c r="E21" s="5" t="s">
        <v>10</v>
      </c>
    </row>
    <row r="22" spans="2:5" ht="15.75">
      <c r="B22" s="4">
        <v>100</v>
      </c>
      <c r="C22" s="4">
        <v>12</v>
      </c>
      <c r="D22" s="4">
        <v>0.04</v>
      </c>
      <c r="E22" s="6">
        <f>C22*B22*(1+(C22-1)/(2*C22)*D22)</f>
        <v>1222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D16"/>
  <sheetViews>
    <sheetView showGridLines="0" workbookViewId="0">
      <selection activeCell="A9" sqref="A9:D10"/>
    </sheetView>
  </sheetViews>
  <sheetFormatPr defaultRowHeight="15"/>
  <cols>
    <col min="1" max="4" width="14.5703125" customWidth="1"/>
  </cols>
  <sheetData>
    <row r="1" spans="1:4" ht="19.5">
      <c r="A1" s="8" t="s">
        <v>11</v>
      </c>
    </row>
    <row r="4" spans="1:4" ht="15.75">
      <c r="A4" s="3" t="s">
        <v>12</v>
      </c>
      <c r="B4" s="2" t="s">
        <v>4</v>
      </c>
    </row>
    <row r="5" spans="1:4" ht="15.75">
      <c r="A5" s="1" t="s">
        <v>1</v>
      </c>
      <c r="B5" s="2" t="s">
        <v>2</v>
      </c>
    </row>
    <row r="6" spans="1:4" ht="15.75">
      <c r="A6" s="1" t="s">
        <v>13</v>
      </c>
      <c r="B6" s="2" t="s">
        <v>14</v>
      </c>
    </row>
    <row r="7" spans="1:4" ht="15.75">
      <c r="A7" s="1" t="s">
        <v>15</v>
      </c>
      <c r="B7" s="2" t="s">
        <v>16</v>
      </c>
    </row>
    <row r="8" spans="1:4" ht="15.75" thickBot="1"/>
    <row r="9" spans="1:4" ht="16.5" thickBot="1">
      <c r="A9" s="1" t="s">
        <v>13</v>
      </c>
      <c r="B9" s="1" t="s">
        <v>15</v>
      </c>
      <c r="C9" s="1" t="s">
        <v>1</v>
      </c>
      <c r="D9" s="5" t="s">
        <v>12</v>
      </c>
    </row>
    <row r="10" spans="1:4" ht="15.75">
      <c r="A10" s="4">
        <v>200</v>
      </c>
      <c r="B10" s="4">
        <v>10</v>
      </c>
      <c r="C10" s="4">
        <v>0.05</v>
      </c>
      <c r="D10" s="6">
        <f>A10*(1+C10)*((1+C10)^B10-1)/C10</f>
        <v>2641.3574324652545</v>
      </c>
    </row>
    <row r="11" spans="1:4" ht="15.75" thickBot="1"/>
    <row r="12" spans="1:4" ht="16.5" thickBot="1">
      <c r="A12" s="1" t="s">
        <v>12</v>
      </c>
      <c r="B12" s="1" t="s">
        <v>15</v>
      </c>
      <c r="C12" s="1" t="s">
        <v>1</v>
      </c>
      <c r="D12" s="5" t="s">
        <v>13</v>
      </c>
    </row>
    <row r="13" spans="1:4" ht="15.75">
      <c r="A13" s="4">
        <v>2600</v>
      </c>
      <c r="B13" s="4">
        <v>10</v>
      </c>
      <c r="C13" s="4">
        <v>0.05</v>
      </c>
      <c r="D13" s="6">
        <f>A13*C13/((1+C13)*((1+C13)^B13-1))</f>
        <v>196.86847134303557</v>
      </c>
    </row>
    <row r="14" spans="1:4" ht="15.75" thickBot="1"/>
    <row r="15" spans="1:4" ht="16.5" thickBot="1">
      <c r="A15" s="1" t="s">
        <v>12</v>
      </c>
      <c r="B15" s="1" t="s">
        <v>13</v>
      </c>
      <c r="C15" s="1" t="s">
        <v>1</v>
      </c>
      <c r="D15" s="5" t="s">
        <v>15</v>
      </c>
    </row>
    <row r="16" spans="1:4" ht="15.75">
      <c r="A16" s="4">
        <v>2600</v>
      </c>
      <c r="B16" s="4">
        <v>200</v>
      </c>
      <c r="C16" s="4">
        <v>0.05</v>
      </c>
      <c r="D16" s="9">
        <f>LN(A16*C16/(B16*(1+C16))+1)/LN(1+C16)</f>
        <v>9.8757217790756879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H20"/>
  <sheetViews>
    <sheetView showGridLines="0" workbookViewId="0">
      <selection activeCell="E26" sqref="E26"/>
    </sheetView>
  </sheetViews>
  <sheetFormatPr defaultRowHeight="15"/>
  <cols>
    <col min="1" max="1" width="13.5703125" bestFit="1" customWidth="1"/>
    <col min="2" max="2" width="13.7109375" customWidth="1"/>
    <col min="3" max="3" width="14.28515625" customWidth="1"/>
    <col min="4" max="4" width="17.28515625" customWidth="1"/>
    <col min="8" max="8" width="11.85546875" customWidth="1"/>
  </cols>
  <sheetData>
    <row r="1" spans="1:8" ht="15.75">
      <c r="A1" s="11" t="s">
        <v>26</v>
      </c>
    </row>
    <row r="3" spans="1:8">
      <c r="G3" s="18" t="s">
        <v>13</v>
      </c>
      <c r="H3" s="22">
        <v>1200</v>
      </c>
    </row>
    <row r="4" spans="1:8">
      <c r="G4" s="18" t="s">
        <v>1</v>
      </c>
      <c r="H4" s="18">
        <v>0.04</v>
      </c>
    </row>
    <row r="5" spans="1:8">
      <c r="G5" s="18" t="s">
        <v>15</v>
      </c>
      <c r="H5" s="18">
        <v>10</v>
      </c>
    </row>
    <row r="6" spans="1:8" ht="15.75" thickBot="1"/>
    <row r="7" spans="1:8" ht="30.75" thickBot="1">
      <c r="B7" s="19" t="s">
        <v>29</v>
      </c>
      <c r="C7" s="20" t="s">
        <v>24</v>
      </c>
      <c r="D7" s="21" t="s">
        <v>28</v>
      </c>
    </row>
    <row r="8" spans="1:8">
      <c r="B8" s="14">
        <v>2010</v>
      </c>
      <c r="C8" s="26">
        <f>$H$3</f>
        <v>1200</v>
      </c>
      <c r="D8" s="13">
        <f>C8*(1+H4)</f>
        <v>1248</v>
      </c>
    </row>
    <row r="9" spans="1:8">
      <c r="B9" s="15">
        <v>2011</v>
      </c>
      <c r="C9" s="26">
        <f t="shared" ref="C9:C17" si="0">$H$3</f>
        <v>1200</v>
      </c>
      <c r="D9" s="12">
        <f>(D8+C9)*(1+$H$4)</f>
        <v>2545.92</v>
      </c>
    </row>
    <row r="10" spans="1:8">
      <c r="B10" s="15">
        <v>2012</v>
      </c>
      <c r="C10" s="26">
        <f t="shared" si="0"/>
        <v>1200</v>
      </c>
      <c r="D10" s="12">
        <f t="shared" ref="D10:D17" si="1">(D9+C10)*(1+$H$4)</f>
        <v>3895.7568000000001</v>
      </c>
    </row>
    <row r="11" spans="1:8">
      <c r="B11" s="15">
        <v>2013</v>
      </c>
      <c r="C11" s="26">
        <f t="shared" si="0"/>
        <v>1200</v>
      </c>
      <c r="D11" s="12">
        <f t="shared" si="1"/>
        <v>5299.5870720000003</v>
      </c>
    </row>
    <row r="12" spans="1:8">
      <c r="B12" s="15">
        <v>2014</v>
      </c>
      <c r="C12" s="26">
        <f t="shared" si="0"/>
        <v>1200</v>
      </c>
      <c r="D12" s="12">
        <f t="shared" si="1"/>
        <v>6759.5705548800006</v>
      </c>
    </row>
    <row r="13" spans="1:8">
      <c r="B13" s="15">
        <v>2015</v>
      </c>
      <c r="C13" s="26">
        <f t="shared" si="0"/>
        <v>1200</v>
      </c>
      <c r="D13" s="12">
        <f t="shared" si="1"/>
        <v>8277.9533770752005</v>
      </c>
    </row>
    <row r="14" spans="1:8">
      <c r="B14" s="15">
        <v>2016</v>
      </c>
      <c r="C14" s="26">
        <f t="shared" si="0"/>
        <v>1200</v>
      </c>
      <c r="D14" s="12">
        <f t="shared" si="1"/>
        <v>9857.0715121582089</v>
      </c>
    </row>
    <row r="15" spans="1:8">
      <c r="B15" s="15">
        <v>2017</v>
      </c>
      <c r="C15" s="26">
        <f t="shared" si="0"/>
        <v>1200</v>
      </c>
      <c r="D15" s="12">
        <f t="shared" si="1"/>
        <v>11499.354372644537</v>
      </c>
    </row>
    <row r="16" spans="1:8">
      <c r="B16" s="15">
        <v>2018</v>
      </c>
      <c r="C16" s="26">
        <f t="shared" si="0"/>
        <v>1200</v>
      </c>
      <c r="D16" s="12">
        <f t="shared" si="1"/>
        <v>13207.328547550318</v>
      </c>
    </row>
    <row r="17" spans="1:4" ht="19.5" thickBot="1">
      <c r="B17" s="16">
        <v>2019</v>
      </c>
      <c r="C17" s="27">
        <f t="shared" si="0"/>
        <v>1200</v>
      </c>
      <c r="D17" s="17">
        <f t="shared" si="1"/>
        <v>14983.621689452331</v>
      </c>
    </row>
    <row r="18" spans="1:4" ht="15.75" thickBot="1"/>
    <row r="19" spans="1:4" ht="16.5" thickBot="1">
      <c r="A19" s="1" t="s">
        <v>13</v>
      </c>
      <c r="B19" s="1" t="s">
        <v>15</v>
      </c>
      <c r="C19" s="1" t="s">
        <v>1</v>
      </c>
      <c r="D19" s="5" t="s">
        <v>12</v>
      </c>
    </row>
    <row r="20" spans="1:4" ht="15.75">
      <c r="A20" s="31">
        <v>1200</v>
      </c>
      <c r="B20" s="4">
        <v>10</v>
      </c>
      <c r="C20" s="4">
        <v>0.04</v>
      </c>
      <c r="D20" s="6">
        <f>A20*(1+C20)*((1+C20)^B20-1)/C20</f>
        <v>14983.621689452351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D16"/>
  <sheetViews>
    <sheetView showGridLines="0" workbookViewId="0">
      <selection activeCell="A9" sqref="A9:D10"/>
    </sheetView>
  </sheetViews>
  <sheetFormatPr defaultRowHeight="15"/>
  <cols>
    <col min="1" max="4" width="14.5703125" customWidth="1"/>
  </cols>
  <sheetData>
    <row r="1" spans="1:4" ht="19.5">
      <c r="A1" s="8" t="s">
        <v>17</v>
      </c>
    </row>
    <row r="4" spans="1:4" ht="15.75">
      <c r="A4" s="3" t="s">
        <v>18</v>
      </c>
      <c r="B4" s="2" t="s">
        <v>4</v>
      </c>
    </row>
    <row r="5" spans="1:4" ht="15.75">
      <c r="A5" s="1" t="s">
        <v>1</v>
      </c>
      <c r="B5" s="2" t="s">
        <v>2</v>
      </c>
    </row>
    <row r="6" spans="1:4" ht="15.75">
      <c r="A6" s="1" t="s">
        <v>13</v>
      </c>
      <c r="B6" s="2" t="s">
        <v>14</v>
      </c>
    </row>
    <row r="7" spans="1:4" ht="15.75">
      <c r="A7" s="1" t="s">
        <v>15</v>
      </c>
      <c r="B7" s="2" t="s">
        <v>16</v>
      </c>
    </row>
    <row r="8" spans="1:4" ht="15.75" thickBot="1"/>
    <row r="9" spans="1:4" ht="16.5" thickBot="1">
      <c r="A9" s="1" t="s">
        <v>13</v>
      </c>
      <c r="B9" s="1" t="s">
        <v>15</v>
      </c>
      <c r="C9" s="1" t="s">
        <v>1</v>
      </c>
      <c r="D9" s="5" t="s">
        <v>18</v>
      </c>
    </row>
    <row r="10" spans="1:4" ht="15.75">
      <c r="A10" s="4">
        <v>200</v>
      </c>
      <c r="B10" s="4">
        <v>10</v>
      </c>
      <c r="C10" s="4">
        <v>0.05</v>
      </c>
      <c r="D10" s="6">
        <f>A10*((1+C10)^B10-1)/C10</f>
        <v>2515.5785071097662</v>
      </c>
    </row>
    <row r="11" spans="1:4" ht="15.75" thickBot="1"/>
    <row r="12" spans="1:4" ht="16.5" thickBot="1">
      <c r="A12" s="1" t="s">
        <v>18</v>
      </c>
      <c r="B12" s="1" t="s">
        <v>15</v>
      </c>
      <c r="C12" s="1" t="s">
        <v>1</v>
      </c>
      <c r="D12" s="5" t="s">
        <v>13</v>
      </c>
    </row>
    <row r="13" spans="1:4" ht="15.75">
      <c r="A13" s="4">
        <v>2500</v>
      </c>
      <c r="B13" s="4">
        <v>10</v>
      </c>
      <c r="C13" s="4">
        <v>0.05</v>
      </c>
      <c r="D13" s="6">
        <f>A13*C13/((1+C13)^B13-1)</f>
        <v>198.76143741364169</v>
      </c>
    </row>
    <row r="14" spans="1:4" ht="15.75" thickBot="1"/>
    <row r="15" spans="1:4" ht="16.5" thickBot="1">
      <c r="A15" s="1" t="s">
        <v>18</v>
      </c>
      <c r="B15" s="1" t="s">
        <v>13</v>
      </c>
      <c r="C15" s="1" t="s">
        <v>1</v>
      </c>
      <c r="D15" s="5" t="s">
        <v>15</v>
      </c>
    </row>
    <row r="16" spans="1:4" ht="15.75">
      <c r="A16" s="4">
        <v>2500</v>
      </c>
      <c r="B16" s="4">
        <v>200</v>
      </c>
      <c r="C16" s="4">
        <v>0.05</v>
      </c>
      <c r="D16" s="9">
        <f>LN(A16*C16/(B16)+1)/LN(1+C16)</f>
        <v>9.9509363013351066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H20"/>
  <sheetViews>
    <sheetView showGridLines="0" workbookViewId="0">
      <selection activeCell="D17" sqref="D17"/>
    </sheetView>
  </sheetViews>
  <sheetFormatPr defaultRowHeight="15"/>
  <cols>
    <col min="1" max="1" width="13.5703125" bestFit="1" customWidth="1"/>
    <col min="2" max="2" width="13.7109375" customWidth="1"/>
    <col min="3" max="3" width="14.28515625" customWidth="1"/>
    <col min="4" max="4" width="17.28515625" customWidth="1"/>
    <col min="8" max="8" width="11.85546875" customWidth="1"/>
  </cols>
  <sheetData>
    <row r="1" spans="1:8" ht="15.75">
      <c r="A1" s="11" t="s">
        <v>30</v>
      </c>
    </row>
    <row r="3" spans="1:8">
      <c r="G3" s="18" t="s">
        <v>13</v>
      </c>
      <c r="H3" s="22">
        <v>1200</v>
      </c>
    </row>
    <row r="4" spans="1:8">
      <c r="G4" s="18" t="s">
        <v>1</v>
      </c>
      <c r="H4" s="18">
        <v>0.04</v>
      </c>
    </row>
    <row r="5" spans="1:8">
      <c r="G5" s="18" t="s">
        <v>15</v>
      </c>
      <c r="H5" s="18">
        <v>10</v>
      </c>
    </row>
    <row r="6" spans="1:8" ht="15.75" thickBot="1"/>
    <row r="7" spans="1:8" ht="30.75" thickBot="1">
      <c r="B7" s="19" t="s">
        <v>29</v>
      </c>
      <c r="C7" s="20" t="s">
        <v>24</v>
      </c>
      <c r="D7" s="21" t="s">
        <v>28</v>
      </c>
    </row>
    <row r="8" spans="1:8">
      <c r="B8" s="14">
        <v>2010</v>
      </c>
      <c r="C8" s="26">
        <f>$H$3</f>
        <v>1200</v>
      </c>
      <c r="D8" s="13">
        <f>C8</f>
        <v>1200</v>
      </c>
    </row>
    <row r="9" spans="1:8">
      <c r="B9" s="15">
        <v>2011</v>
      </c>
      <c r="C9" s="26">
        <f t="shared" ref="C9:C17" si="0">$H$3</f>
        <v>1200</v>
      </c>
      <c r="D9" s="12">
        <f>C9+D8*(1+$H$4)</f>
        <v>2448</v>
      </c>
    </row>
    <row r="10" spans="1:8">
      <c r="B10" s="15">
        <v>2012</v>
      </c>
      <c r="C10" s="26">
        <f t="shared" si="0"/>
        <v>1200</v>
      </c>
      <c r="D10" s="12">
        <f t="shared" ref="D10:D17" si="1">C10+D9*(1+$H$4)</f>
        <v>3745.92</v>
      </c>
    </row>
    <row r="11" spans="1:8">
      <c r="B11" s="15">
        <v>2013</v>
      </c>
      <c r="C11" s="26">
        <f t="shared" si="0"/>
        <v>1200</v>
      </c>
      <c r="D11" s="12">
        <f t="shared" si="1"/>
        <v>5095.7568000000001</v>
      </c>
    </row>
    <row r="12" spans="1:8">
      <c r="B12" s="15">
        <v>2014</v>
      </c>
      <c r="C12" s="26">
        <f t="shared" si="0"/>
        <v>1200</v>
      </c>
      <c r="D12" s="12">
        <f t="shared" si="1"/>
        <v>6499.5870720000003</v>
      </c>
    </row>
    <row r="13" spans="1:8">
      <c r="B13" s="15">
        <v>2015</v>
      </c>
      <c r="C13" s="26">
        <f t="shared" si="0"/>
        <v>1200</v>
      </c>
      <c r="D13" s="12">
        <f t="shared" si="1"/>
        <v>7959.5705548800006</v>
      </c>
    </row>
    <row r="14" spans="1:8">
      <c r="B14" s="15">
        <v>2016</v>
      </c>
      <c r="C14" s="26">
        <f t="shared" si="0"/>
        <v>1200</v>
      </c>
      <c r="D14" s="12">
        <f t="shared" si="1"/>
        <v>9477.9533770752005</v>
      </c>
    </row>
    <row r="15" spans="1:8">
      <c r="B15" s="15">
        <v>2017</v>
      </c>
      <c r="C15" s="26">
        <f t="shared" si="0"/>
        <v>1200</v>
      </c>
      <c r="D15" s="12">
        <f t="shared" si="1"/>
        <v>11057.071512158209</v>
      </c>
    </row>
    <row r="16" spans="1:8">
      <c r="B16" s="15">
        <v>2018</v>
      </c>
      <c r="C16" s="26">
        <f t="shared" si="0"/>
        <v>1200</v>
      </c>
      <c r="D16" s="12">
        <f t="shared" si="1"/>
        <v>12699.354372644537</v>
      </c>
    </row>
    <row r="17" spans="1:4" ht="19.5" thickBot="1">
      <c r="B17" s="16">
        <v>2019</v>
      </c>
      <c r="C17" s="27">
        <f t="shared" si="0"/>
        <v>1200</v>
      </c>
      <c r="D17" s="17">
        <f t="shared" si="1"/>
        <v>14407.328547550318</v>
      </c>
    </row>
    <row r="18" spans="1:4" ht="15.75" thickBot="1"/>
    <row r="19" spans="1:4" ht="16.5" thickBot="1">
      <c r="A19" s="1" t="s">
        <v>13</v>
      </c>
      <c r="B19" s="1" t="s">
        <v>15</v>
      </c>
      <c r="C19" s="1" t="s">
        <v>1</v>
      </c>
      <c r="D19" s="5" t="s">
        <v>18</v>
      </c>
    </row>
    <row r="20" spans="1:4" ht="15.75">
      <c r="A20" s="31">
        <v>1200</v>
      </c>
      <c r="B20" s="4">
        <v>10</v>
      </c>
      <c r="C20" s="4">
        <v>0.04</v>
      </c>
      <c r="D20" s="6">
        <f>A20*((1+C20)^B20-1)/C20</f>
        <v>14407.328547550338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Projekt</vt:lpstr>
      <vt:lpstr>Krátkodobé sporenie predlehotné</vt:lpstr>
      <vt:lpstr>Kr.sporenie predlehotné príklad</vt:lpstr>
      <vt:lpstr>Krátkodobé sporenie polehotné</vt:lpstr>
      <vt:lpstr>Kr.sporenie polehotné príklad</vt:lpstr>
      <vt:lpstr>Dlhodobé sporenie predlehotné</vt:lpstr>
      <vt:lpstr>Dl.sporenie predlehotné príklad</vt:lpstr>
      <vt:lpstr>Dlhodobé sporenie polehotné</vt:lpstr>
      <vt:lpstr>Dl.sporenie polehotné príklad</vt:lpstr>
      <vt:lpstr>Kombinácia kr. a dlh. sporenia</vt:lpstr>
      <vt:lpstr>Kombinácia - príklad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pijan</dc:creator>
  <cp:lastModifiedBy>XP-SP2</cp:lastModifiedBy>
  <dcterms:created xsi:type="dcterms:W3CDTF">2012-06-06T15:35:03Z</dcterms:created>
  <dcterms:modified xsi:type="dcterms:W3CDTF">2012-10-30T08:08:57Z</dcterms:modified>
</cp:coreProperties>
</file>